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جمعية التنمية الأهلية بالشيحية\الميزانية\ميزانية 2023م\المرفوع للمحاسب القانوني 2023م\"/>
    </mc:Choice>
  </mc:AlternateContent>
  <bookViews>
    <workbookView xWindow="-105" yWindow="-105" windowWidth="23250" windowHeight="12570" activeTab="3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G293" i="1"/>
  <c r="I293" i="1"/>
  <c r="J293" i="1"/>
  <c r="K293" i="1"/>
  <c r="H280" i="1"/>
  <c r="H278" i="1"/>
  <c r="H276" i="1"/>
  <c r="H264" i="1" s="1"/>
  <c r="D264" i="1" s="1"/>
  <c r="H272" i="1"/>
  <c r="H266" i="1"/>
  <c r="H260" i="1"/>
  <c r="H258" i="1"/>
  <c r="F254" i="1"/>
  <c r="D254" i="1" s="1"/>
  <c r="F252" i="1"/>
  <c r="F250" i="1"/>
  <c r="F238" i="1"/>
  <c r="D32" i="12" s="1"/>
  <c r="F232" i="1"/>
  <c r="D26" i="12" s="1"/>
  <c r="F223" i="1"/>
  <c r="D17" i="12" s="1"/>
  <c r="F214" i="1"/>
  <c r="D8" i="12" s="1"/>
  <c r="F212" i="1"/>
  <c r="E207" i="1"/>
  <c r="D207" i="1" s="1"/>
  <c r="E203" i="1"/>
  <c r="E201" i="1"/>
  <c r="E193" i="1"/>
  <c r="D193" i="1" s="1"/>
  <c r="E191" i="1"/>
  <c r="E183" i="1"/>
  <c r="E171" i="1"/>
  <c r="E169" i="1"/>
  <c r="E167" i="1"/>
  <c r="D167" i="1" s="1"/>
  <c r="E165" i="1"/>
  <c r="E163" i="1"/>
  <c r="D163" i="1" s="1"/>
  <c r="E161" i="1"/>
  <c r="D161" i="1" s="1"/>
  <c r="E159" i="1"/>
  <c r="E157" i="1"/>
  <c r="D157" i="1" s="1"/>
  <c r="E155" i="1"/>
  <c r="E150" i="1"/>
  <c r="E144" i="1"/>
  <c r="D144" i="1" s="1"/>
  <c r="E137" i="1"/>
  <c r="D137" i="1" s="1"/>
  <c r="E135" i="1"/>
  <c r="D135" i="1" s="1"/>
  <c r="E118" i="1"/>
  <c r="D118" i="1" s="1"/>
  <c r="E113" i="1"/>
  <c r="E109" i="1"/>
  <c r="D109" i="1" s="1"/>
  <c r="E100" i="1"/>
  <c r="E93" i="1"/>
  <c r="E86" i="1"/>
  <c r="D86" i="1" s="1"/>
  <c r="E84" i="1"/>
  <c r="D84" i="1" s="1"/>
  <c r="E82" i="1"/>
  <c r="D82" i="1" s="1"/>
  <c r="E80" i="1"/>
  <c r="E78" i="1"/>
  <c r="D78" i="1" s="1"/>
  <c r="E76" i="1"/>
  <c r="D76" i="1" s="1"/>
  <c r="E74" i="1"/>
  <c r="E72" i="1"/>
  <c r="D72" i="1" s="1"/>
  <c r="E66" i="1"/>
  <c r="D66" i="1" s="1"/>
  <c r="E59" i="1"/>
  <c r="D59" i="1" s="1"/>
  <c r="E53" i="1"/>
  <c r="E52" i="1" s="1"/>
  <c r="D52" i="1" s="1"/>
  <c r="E50" i="1"/>
  <c r="D50" i="1" s="1"/>
  <c r="E39" i="1"/>
  <c r="E17" i="1"/>
  <c r="D17" i="1" s="1"/>
  <c r="E8" i="1"/>
  <c r="D8" i="1" s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7" i="1"/>
  <c r="D68" i="1"/>
  <c r="D69" i="1"/>
  <c r="D70" i="1"/>
  <c r="D71" i="1"/>
  <c r="D73" i="1"/>
  <c r="D74" i="1"/>
  <c r="D75" i="1"/>
  <c r="D77" i="1"/>
  <c r="D79" i="1"/>
  <c r="D80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3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8" i="1"/>
  <c r="D159" i="1"/>
  <c r="D160" i="1"/>
  <c r="D162" i="1"/>
  <c r="D164" i="1"/>
  <c r="D165" i="1"/>
  <c r="D166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1" i="1"/>
  <c r="D192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8" i="1"/>
  <c r="D209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50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F211" i="1" l="1"/>
  <c r="D211" i="1" s="1"/>
  <c r="E88" i="1"/>
  <c r="D88" i="1" s="1"/>
  <c r="E190" i="1"/>
  <c r="D190" i="1" s="1"/>
  <c r="E134" i="1"/>
  <c r="D232" i="1"/>
  <c r="D7" i="12"/>
  <c r="D53" i="1"/>
  <c r="D212" i="1"/>
  <c r="F249" i="1"/>
  <c r="D249" i="1" s="1"/>
  <c r="H257" i="1"/>
  <c r="H256" i="1" s="1"/>
  <c r="D183" i="1"/>
  <c r="E49" i="1"/>
  <c r="D49" i="1" s="1"/>
  <c r="E7" i="1"/>
  <c r="F210" i="1" l="1"/>
  <c r="D210" i="1" s="1"/>
  <c r="D134" i="1"/>
  <c r="E19" i="4"/>
  <c r="D256" i="1"/>
  <c r="H293" i="1"/>
  <c r="H5" i="1"/>
  <c r="D257" i="1"/>
  <c r="E38" i="1"/>
  <c r="D38" i="1" s="1"/>
  <c r="D7" i="1"/>
  <c r="F293" i="1" l="1"/>
  <c r="F5" i="1"/>
  <c r="E6" i="1"/>
  <c r="E5" i="1" s="1"/>
  <c r="D5" i="1" l="1"/>
  <c r="D293" i="1" s="1"/>
  <c r="E293" i="1"/>
  <c r="D6" i="1"/>
  <c r="K25" i="2" l="1"/>
  <c r="J25" i="2"/>
  <c r="E27" i="4" s="1"/>
  <c r="E19" i="2"/>
  <c r="D19" i="2"/>
  <c r="E26" i="4" s="1"/>
  <c r="H48" i="12"/>
  <c r="D48" i="12"/>
  <c r="F28" i="4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H12" i="2"/>
  <c r="I12" i="2"/>
  <c r="J12" i="2"/>
  <c r="K12" i="2"/>
  <c r="L12" i="2"/>
  <c r="D12" i="2"/>
  <c r="E25" i="4" l="1"/>
  <c r="E28" i="4" s="1"/>
  <c r="K9" i="8" s="1"/>
  <c r="H26" i="2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<sst xmlns="http://schemas.openxmlformats.org/spreadsheetml/2006/main" count="554" uniqueCount="447">
  <si>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</si>
  <si>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</si>
  <si>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</si>
  <si>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</si>
  <si>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</si>
  <si>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</si>
  <si>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</si>
  <si>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</si>
  <si>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</si>
  <si>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</si>
  <si>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</si>
  <si>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</si>
  <si>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</si>
  <si>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</si>
  <si>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</si>
  <si>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</si>
  <si>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</si>
  <si>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</si>
  <si>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</si>
  <si>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</si>
  <si>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</si>
  <si>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</si>
  <si>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</si>
  <si>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</si>
  <si>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</si>
  <si>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</si>
  <si>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</si>
  <si>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</si>
  <si>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</si>
  <si>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</si>
  <si>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</si>
  <si>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</si>
  <si>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</si>
  <si>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</si>
  <si>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</si>
  <si>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</si>
  <si>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</si>
  <si>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</si>
  <si>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</si>
  <si>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</si>
  <si>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</si>
  <si>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</si>
  <si>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</si>
  <si>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</si>
  <si>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</si>
  <si>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</si>
  <si>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</si>
  <si>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</si>
  <si>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</si>
  <si>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</si>
  <si>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</si>
  <si>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</si>
  <si>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</si>
  <si>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</si>
  <si>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</si>
  <si>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</si>
  <si>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</si>
  <si>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</si>
  <si>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</si>
  <si>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</si>
  <si>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</si>
  <si>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</si>
  <si>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</si>
  <si>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</si>
  <si>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</si>
  <si>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</si>
  <si>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</si>
  <si>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</si>
  <si>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</si>
  <si>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</si>
  <si>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</si>
  <si>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</si>
  <si>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</si>
  <si>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</si>
  <si>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</si>
  <si>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</si>
  <si>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</si>
  <si>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</si>
  <si>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</si>
  <si>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</si>
  <si>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</si>
  <si>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</si>
  <si>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</si>
  <si>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</si>
  <si>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</si>
  <si>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</si>
  <si>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</si>
  <si>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</si>
  <si>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</si>
  <si>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</si>
  <si>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</si>
  <si>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</si>
  <si>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</si>
  <si>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</si>
  <si>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</si>
  <si>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</si>
  <si>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</si>
  <si>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</si>
  <si>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</si>
  <si>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</si>
  <si>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</si>
  <si>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</si>
  <si>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</si>
  <si>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</si>
  <si>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</si>
  <si>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</si>
  <si>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</si>
  <si>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</si>
  <si>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</si>
  <si>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</si>
  <si>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</si>
  <si>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</si>
  <si>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</si>
  <si>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</si>
  <si>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</si>
  <si>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</si>
  <si>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</si>
  <si>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</si>
  <si>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</si>
  <si>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</si>
  <si>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</si>
  <si>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</si>
  <si>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</si>
  <si>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</si>
  <si>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</si>
  <si>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</si>
  <si>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</si>
  <si>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</si>
  <si>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</si>
  <si>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</si>
  <si>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</si>
  <si>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</si>
  <si>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</si>
  <si>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</si>
  <si>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</si>
  <si>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</si>
  <si>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</si>
  <si>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</si>
  <si>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</si>
  <si>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</si>
  <si>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</si>
  <si>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</si>
  <si>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</si>
  <si>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</si>
  <si>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</si>
  <si>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</si>
  <si>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</si>
  <si>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</si>
  <si>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</si>
  <si>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</si>
  <si>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</si>
  <si>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</si>
  <si>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</si>
  <si>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</si>
  <si>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</si>
  <si>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</si>
  <si>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</si>
  <si>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</si>
  <si>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</si>
  <si>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</si>
  <si>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</si>
  <si>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</si>
  <si>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</si>
  <si>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</si>
  <si>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</si>
  <si>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</si>
  <si>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</si>
  <si>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</si>
  <si>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</si>
  <si>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</si>
  <si>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</si>
  <si>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</si>
  <si>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</si>
  <si>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</si>
  <si>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</si>
  <si>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</si>
  <si>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</si>
  <si>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</si>
  <si>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</si>
  <si>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</si>
  <si>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</si>
  <si>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</si>
  <si>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</si>
  <si>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</si>
  <si>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</si>
  <si>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</si>
  <si>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</si>
  <si>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</si>
  <si>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</si>
  <si>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</si>
  <si>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</si>
  <si>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</si>
  <si>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</si>
  <si>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</si>
  <si>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</si>
  <si>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</si>
  <si>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</si>
  <si>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</si>
  <si>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</si>
  <si>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</si>
  <si>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</si>
  <si>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</si>
  <si>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</si>
  <si>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</si>
  <si>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</si>
  <si>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</si>
  <si>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</si>
  <si>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</si>
  <si>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</si>
  <si>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</si>
  <si>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</si>
  <si>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</si>
  <si>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</si>
  <si>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</si>
  <si>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</si>
  <si>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</si>
  <si>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</si>
  <si>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</si>
  <si>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</si>
  <si>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</si>
  <si>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</si>
  <si>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</si>
  <si>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</si>
  <si>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</si>
  <si>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</si>
  <si>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</si>
  <si>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</si>
  <si>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</si>
  <si>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</si>
  <si>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</si>
  <si>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</si>
  <si>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</si>
  <si>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</si>
  <si>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</si>
  <si>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</si>
  <si>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</si>
  <si>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</si>
  <si>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</si>
  <si>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</si>
  <si>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</si>
  <si>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</si>
  <si>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</si>
  <si>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</si>
  <si>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</si>
  <si>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</si>
  <si>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</si>
  <si>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</si>
  <si>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</si>
  <si>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</si>
  <si>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</si>
  <si>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</si>
  <si>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</si>
  <si>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</si>
  <si>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</si>
  <si>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</si>
  <si>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</si>
  <si>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</si>
  <si>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</si>
  <si>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</si>
  <si>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</si>
  <si>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</si>
  <si>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</si>
  <si>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</si>
  <si>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</si>
  <si>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</si>
  <si>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</si>
  <si>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</si>
  <si>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</si>
  <si>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</si>
  <si>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</si>
  <si>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</si>
  <si>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</si>
  <si>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</si>
  <si>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</si>
  <si>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</si>
  <si>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</si>
  <si>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</si>
  <si>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</si>
  <si>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</si>
  <si>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</si>
  <si>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</si>
  <si>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</si>
  <si>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</si>
  <si>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</si>
  <si>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</si>
  <si>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</si>
  <si>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</si>
  <si>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</si>
  <si>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</si>
  <si>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</si>
  <si>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</si>
  <si>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</si>
  <si>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</si>
  <si>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</si>
  <si>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</si>
  <si>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</si>
  <si>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</si>
  <si>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</si>
  <si>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</si>
  <si>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</si>
  <si>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</si>
  <si>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</si>
  <si>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</si>
  <si>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</si>
  <si>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</si>
  <si>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</si>
  <si>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</si>
  <si>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</si>
  <si>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</si>
  <si>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</si>
  <si>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</si>
  <si>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</si>
  <si>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</si>
  <si>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</si>
  <si>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</si>
  <si>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</si>
  <si>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</si>
  <si>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</si>
  <si>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</si>
  <si>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</si>
  <si>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</si>
  <si>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</si>
  <si>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</si>
  <si>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</si>
  <si>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</si>
  <si>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</si>
  <si>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</si>
  <si>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</si>
  <si>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</si>
  <si>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</si>
  <si>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</si>
  <si>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</si>
  <si>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</si>
  <si>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</si>
  <si>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</si>
  <si>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</si>
  <si>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</si>
  <si>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</si>
  <si>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</si>
  <si>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</si>
  <si>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</si>
  <si>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</si>
  <si>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</si>
  <si>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</si>
  <si>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</si>
  <si>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</si>
  <si>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</si>
  <si>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</si>
  <si>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</si>
  <si>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</si>
  <si>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</si>
  <si>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</si>
  <si>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</si>
  <si>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</si>
  <si>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</si>
  <si>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</si>
  <si>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</si>
  <si>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</si>
  <si>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</si>
  <si>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</si>
  <si>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</si>
  <si>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</si>
  <si>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</si>
  <si>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</si>
  <si>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</si>
  <si>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</si>
  <si>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</si>
  <si>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</si>
  <si>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</si>
  <si>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</si>
  <si>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</si>
  <si>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</si>
  <si>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</si>
  <si>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</si>
  <si>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</si>
  <si>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</si>
  <si>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</si>
  <si>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</si>
  <si>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</si>
  <si>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</si>
  <si>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</si>
  <si>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</si>
  <si>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</si>
  <si>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</si>
  <si>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</si>
  <si>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</si>
  <si>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</si>
  <si>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</si>
  <si>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</si>
  <si>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</si>
  <si>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</si>
  <si>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</si>
  <si>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</si>
  <si>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</si>
  <si>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</si>
  <si>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</si>
  <si>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</si>
  <si>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</si>
  <si>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</si>
  <si>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</si>
  <si>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</si>
  <si>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</si>
  <si>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</si>
  <si>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</si>
  <si>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</si>
  <si>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</si>
  <si>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</si>
  <si>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</si>
  <si>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</si>
  <si>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</si>
  <si>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</si>
  <si>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</si>
  <si>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</si>
  <si>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</si>
  <si>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</si>
  <si>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</si>
  <si>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</si>
  <si>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</si>
  <si>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</si>
  <si>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</si>
  <si>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</si>
  <si>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</si>
  <si>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</si>
  <si>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</si>
  <si>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</si>
  <si>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</si>
  <si>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</si>
  <si>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</si>
  <si>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</si>
  <si>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</si>
  <si>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</si>
  <si>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</si>
  <si>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</si>
  <si>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</si>
  <si>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</si>
  <si>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</si>
  <si>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</si>
  <si>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</si>
  <si>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</si>
  <si>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</si>
  <si>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</si>
  <si>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</si>
  <si>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</si>
  <si>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7 / 2022      الى 30 / 9 / 2022    </t>
  </si>
  <si>
    <t xml:space="preserve">تقرير بالأصول الثابتة بتاريخ 30 /  9 /   2022م </t>
  </si>
  <si>
    <t>تقرير بالإلتزامات وصافي اًلأصول بتاريخ 30 /  9 /    2022م</t>
  </si>
  <si>
    <t xml:space="preserve">تقرير إيرادات ومصروفات البرامج والأنشطة المقيدة للفترة من 1 /  7 / 2022م      الى  30 / 9 /  2022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</si>
</sst>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1" x14ac:knownFonts="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297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5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5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5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6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1" fillId="0" borderId="50" xfId="1" applyNumberFormat="1" applyFont="1" applyBorder="1" applyProtection="1">
      <protection locked="0"/>
    </xf>
    <xf numFmtId="165" fontId="31" fillId="0" borderId="53" xfId="1" applyNumberFormat="1" applyFont="1" applyBorder="1" applyProtection="1">
      <protection locked="0"/>
    </xf>
    <xf numFmtId="165" fontId="35" fillId="9" borderId="56" xfId="1" applyNumberFormat="1" applyFont="1" applyFill="1" applyBorder="1" applyAlignment="1" applyProtection="1">
      <alignment vertical="center"/>
      <protection locked="0"/>
    </xf>
    <xf numFmtId="165" fontId="31" fillId="6" borderId="59" xfId="1" applyNumberFormat="1" applyFont="1" applyFill="1" applyBorder="1" applyProtection="1">
      <protection locked="0"/>
    </xf>
    <xf numFmtId="165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7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164" fontId="21" fillId="0" borderId="105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109" xfId="0" applyNumberFormat="1" applyFont="1" applyBorder="1" applyAlignment="1">
      <alignment horizontal="center" vertical="center"/>
    </xf>
    <xf numFmtId="164" fontId="21" fillId="0" borderId="107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7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7" fontId="48" fillId="2" borderId="81" xfId="0" applyNumberFormat="1" applyFont="1" applyFill="1" applyBorder="1" applyProtection="1">
      <protection locked="0"/>
    </xf>
    <xf numFmtId="167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11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67" fillId="18" borderId="27" xfId="0" applyFont="1" applyFill="1" applyBorder="1" applyProtection="1">
      <protection locked="0"/>
    </xf>
    <xf numFmtId="0" fontId="67" fillId="18" borderId="26" xfId="0" applyFont="1" applyFill="1" applyBorder="1" applyProtection="1">
      <protection locked="0"/>
    </xf>
    <xf numFmtId="4" fontId="0" fillId="0" borderId="0" xfId="0" applyNumberFormat="1"/>
    <xf numFmtId="4" fontId="14" fillId="0" borderId="8" xfId="0" applyNumberFormat="1" applyFont="1" applyBorder="1" applyAlignment="1" applyProtection="1">
      <alignment horizontal="center" vertical="center" wrapText="1" readingOrder="2"/>
      <protection locked="0"/>
    </xf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8</xdr:col>
      <xdr:colOff>266699</xdr:colOff>
      <xdr:row>36</xdr:row>
      <xdr:rowOff>102871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230698901" y="542925"/>
          <a:ext cx="5753099" cy="609409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1" anchor="t"/>
        <a:lstStyle/>
        <a:p>
          <a:pPr marL="342900" marR="0" lvl="0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2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البيانات العامة  </a:t>
          </a: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اسم الجمعية : جمعية التنمية الأهلية بالشيحية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صافي الأصول : (893423.92)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رقم وتاريخ التسجيل  : التاريخ :1443/09/13هـ       ترخيص رقم 4182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تاريخ التأسيس 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1428/01/10هـ     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   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 panose="020B0604020202020204" pitchFamily="34" charset="0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النشاط : اجتماعي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العنوان: القصيم - محافظة البكيرية - مركز الشيحية 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بيانات التواصل : </a:t>
          </a:r>
          <a:endParaRPr kumimoji="0" 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الهاتف : 0551230064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هاتف مدير الشوؤن المالية: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0551230064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 panose="020B0604020202020204" pitchFamily="34" charset="0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هاتف المدير التنفيذي: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533229113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 panose="020B0604020202020204" pitchFamily="34" charset="0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هاتف المحاسب: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0548186101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الفاكس : ------------------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الايميل :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taen0077@gmail.com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جوال المسؤول المالي 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0548186101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100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ص. ب :    الرمز البريدي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ar-SA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8:K9"/>
  <sheetViews>
    <sheetView rightToLeft="1" workbookViewId="0">
      <selection activeCell="J27" sqref="J27"/>
    </sheetView>
  </sheetViews>
  <sheetFormatPr defaultRowHeight="14.25" x14ac:dyDescent="0.2"/>
  <cols>
    <col min="11" max="11" width="13" customWidth="1"/>
  </cols>
  <sheetData>
    <row r="8" spans="11:11" ht="15" thickBot="1" x14ac:dyDescent="0.25"/>
    <row r="9" spans="11:11" ht="15" thickBot="1" x14ac:dyDescent="0.25">
      <c r="K9" s="222">
        <f>'بيانات الالتزامات وصافي الاصول'!E28</f>
        <v>893423.92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workbookViewId="0">
      <selection activeCell="J11" sqref="J11"/>
    </sheetView>
  </sheetViews>
  <sheetFormatPr defaultRowHeight="14.25" x14ac:dyDescent="0.2"/>
  <cols>
    <col min="2" max="2" width="27.125" customWidth="1"/>
  </cols>
  <sheetData>
    <row r="4" spans="2:12" ht="15" thickBot="1" x14ac:dyDescent="0.25"/>
    <row r="5" spans="2:12" ht="28.5" customHeight="1" thickTop="1" x14ac:dyDescent="0.2">
      <c r="B5" s="252" t="s">
        <v>36</v>
      </c>
      <c r="C5" s="255" t="s">
        <v>93</v>
      </c>
      <c r="D5" s="255"/>
      <c r="E5" s="255"/>
      <c r="F5" s="255"/>
      <c r="G5" s="255" t="s">
        <v>94</v>
      </c>
      <c r="H5" s="256"/>
    </row>
    <row r="6" spans="2:12" ht="31.5" customHeight="1" x14ac:dyDescent="0.2">
      <c r="B6" s="253"/>
      <c r="C6" s="257" t="s">
        <v>95</v>
      </c>
      <c r="D6" s="258"/>
      <c r="E6" s="257" t="s">
        <v>185</v>
      </c>
      <c r="F6" s="258"/>
      <c r="G6" s="259" t="s">
        <v>94</v>
      </c>
      <c r="H6" s="261" t="s">
        <v>98</v>
      </c>
    </row>
    <row r="7" spans="2:12" ht="16.5" thickBot="1" x14ac:dyDescent="0.25">
      <c r="B7" s="254"/>
      <c r="C7" s="145" t="s">
        <v>93</v>
      </c>
      <c r="D7" s="145" t="s">
        <v>186</v>
      </c>
      <c r="E7" s="145" t="s">
        <v>96</v>
      </c>
      <c r="F7" s="145" t="s">
        <v>97</v>
      </c>
      <c r="G7" s="260"/>
      <c r="H7" s="262"/>
      <c r="I7" s="80"/>
      <c r="J7" s="81"/>
      <c r="K7" s="81"/>
    </row>
    <row r="8" spans="2:12" ht="21" thickTop="1" x14ac:dyDescent="0.2">
      <c r="B8" s="249" t="s">
        <v>112</v>
      </c>
      <c r="C8" s="250"/>
      <c r="D8" s="250"/>
      <c r="E8" s="250"/>
      <c r="F8" s="250"/>
      <c r="G8" s="250"/>
      <c r="H8" s="251"/>
      <c r="K8" s="57"/>
      <c r="L8" s="57"/>
    </row>
    <row r="9" spans="2:12" ht="24" customHeight="1" x14ac:dyDescent="0.2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 x14ac:dyDescent="0.2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 x14ac:dyDescent="0.2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 x14ac:dyDescent="0.2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 x14ac:dyDescent="0.2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 x14ac:dyDescent="0.2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 x14ac:dyDescent="0.2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 x14ac:dyDescent="0.2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 x14ac:dyDescent="0.2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 x14ac:dyDescent="0.2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 x14ac:dyDescent="0.2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 x14ac:dyDescent="0.25">
      <c r="B20" s="35"/>
      <c r="C20" s="33"/>
      <c r="D20" s="33"/>
      <c r="E20" s="33"/>
      <c r="F20" s="33"/>
      <c r="G20" s="33"/>
      <c r="H20" s="34"/>
    </row>
    <row r="21" spans="1:8" ht="26.25" customHeight="1" thickTop="1" x14ac:dyDescent="0.2">
      <c r="B21" s="249" t="s">
        <v>113</v>
      </c>
      <c r="C21" s="250"/>
      <c r="D21" s="250"/>
      <c r="E21" s="250"/>
      <c r="F21" s="250"/>
      <c r="G21" s="250"/>
      <c r="H21" s="251"/>
    </row>
    <row r="22" spans="1:8" ht="35.25" customHeight="1" x14ac:dyDescent="0.2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 x14ac:dyDescent="0.2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 x14ac:dyDescent="0.2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 x14ac:dyDescent="0.2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 x14ac:dyDescent="0.2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 x14ac:dyDescent="0.2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 x14ac:dyDescent="0.2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 x14ac:dyDescent="0.25">
      <c r="B29" s="36"/>
      <c r="C29" s="37"/>
      <c r="D29" s="37"/>
      <c r="E29" s="37"/>
      <c r="F29" s="37"/>
      <c r="G29" s="37"/>
      <c r="H29" s="38"/>
    </row>
    <row r="30" spans="1:8" ht="24" thickTop="1" x14ac:dyDescent="0.2">
      <c r="B30" s="31"/>
    </row>
    <row r="31" spans="1:8" ht="15" x14ac:dyDescent="0.2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workbookViewId="0">
      <selection activeCell="M7" sqref="M7"/>
    </sheetView>
  </sheetViews>
  <sheetFormatPr defaultRowHeight="14.25" x14ac:dyDescent="0.2"/>
  <cols>
    <col min="3" max="3" width="22.75" customWidth="1"/>
    <col min="6" max="6" width="12.125" bestFit="1" customWidth="1"/>
    <col min="7" max="11" width="6.375" customWidth="1"/>
    <col min="12" max="12" width="25.25" customWidth="1"/>
    <col min="13" max="13" width="20" customWidth="1"/>
    <col min="14" max="14" width="17.375" customWidth="1"/>
  </cols>
  <sheetData>
    <row r="3" spans="2:14" ht="27.75" x14ac:dyDescent="0.4">
      <c r="B3" s="263" t="s">
        <v>179</v>
      </c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</row>
    <row r="4" spans="2:14" ht="15" thickBot="1" x14ac:dyDescent="0.25"/>
    <row r="5" spans="2:14" ht="30.75" customHeight="1" thickTop="1" x14ac:dyDescent="0.2">
      <c r="B5" s="266" t="s">
        <v>90</v>
      </c>
      <c r="C5" s="271" t="s">
        <v>86</v>
      </c>
      <c r="D5" s="271" t="s">
        <v>87</v>
      </c>
      <c r="E5" s="271" t="s">
        <v>88</v>
      </c>
      <c r="F5" s="271" t="s">
        <v>91</v>
      </c>
      <c r="G5" s="268" t="s">
        <v>436</v>
      </c>
      <c r="H5" s="269"/>
      <c r="I5" s="269"/>
      <c r="J5" s="269"/>
      <c r="K5" s="270"/>
      <c r="L5" s="273" t="s">
        <v>89</v>
      </c>
      <c r="M5" s="264" t="s">
        <v>441</v>
      </c>
      <c r="N5" s="264" t="s">
        <v>184</v>
      </c>
    </row>
    <row r="6" spans="2:14" ht="15" customHeight="1" thickBot="1" x14ac:dyDescent="0.3">
      <c r="B6" s="267"/>
      <c r="C6" s="272"/>
      <c r="D6" s="272"/>
      <c r="E6" s="272"/>
      <c r="F6" s="272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4"/>
      <c r="M6" s="265"/>
      <c r="N6" s="265"/>
    </row>
    <row r="7" spans="2:14" ht="27" customHeight="1" thickTop="1" x14ac:dyDescent="0.2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 x14ac:dyDescent="0.2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 x14ac:dyDescent="0.2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 x14ac:dyDescent="0.2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 x14ac:dyDescent="0.2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 x14ac:dyDescent="0.2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 x14ac:dyDescent="0.2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 x14ac:dyDescent="0.2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 x14ac:dyDescent="0.2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 x14ac:dyDescent="0.2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 x14ac:dyDescent="0.2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 x14ac:dyDescent="0.2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 x14ac:dyDescent="0.2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 x14ac:dyDescent="0.2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 x14ac:dyDescent="0.2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 x14ac:dyDescent="0.2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 x14ac:dyDescent="0.2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 x14ac:dyDescent="0.2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 x14ac:dyDescent="0.25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5" thickTop="1" x14ac:dyDescent="0.2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6"/>
  <sheetViews>
    <sheetView rightToLeft="1" tabSelected="1" workbookViewId="0">
      <selection activeCell="F16" sqref="F16"/>
    </sheetView>
  </sheetViews>
  <sheetFormatPr defaultRowHeight="14.25" x14ac:dyDescent="0.2"/>
  <cols>
    <col min="2" max="2" width="8.125" bestFit="1" customWidth="1"/>
    <col min="3" max="3" width="32.125" customWidth="1"/>
    <col min="4" max="4" width="12.375" bestFit="1" customWidth="1"/>
    <col min="13" max="13" width="1.375" customWidth="1"/>
  </cols>
  <sheetData>
    <row r="2" spans="2:16" ht="21" thickBot="1" x14ac:dyDescent="0.35">
      <c r="C2" s="275" t="s">
        <v>178</v>
      </c>
      <c r="D2" s="275"/>
      <c r="E2" s="275"/>
      <c r="F2" s="275"/>
      <c r="G2" s="275"/>
      <c r="H2" s="275"/>
      <c r="I2" s="275"/>
      <c r="J2" s="275"/>
      <c r="K2" s="275"/>
      <c r="L2" s="275"/>
    </row>
    <row r="3" spans="2:16" ht="23.25" thickBot="1" x14ac:dyDescent="0.25">
      <c r="B3" s="276" t="s">
        <v>188</v>
      </c>
      <c r="C3" s="281" t="s">
        <v>114</v>
      </c>
      <c r="D3" s="278" t="s">
        <v>37</v>
      </c>
      <c r="E3" s="279"/>
      <c r="F3" s="280"/>
      <c r="G3" s="278" t="s">
        <v>38</v>
      </c>
      <c r="H3" s="279"/>
      <c r="I3" s="280"/>
      <c r="J3" s="278" t="s">
        <v>39</v>
      </c>
      <c r="K3" s="279"/>
      <c r="L3" s="280"/>
      <c r="N3" s="278" t="s">
        <v>85</v>
      </c>
      <c r="O3" s="279"/>
      <c r="P3" s="280"/>
    </row>
    <row r="4" spans="2:16" ht="22.5" thickBot="1" x14ac:dyDescent="0.25">
      <c r="B4" s="277"/>
      <c r="C4" s="282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 x14ac:dyDescent="0.3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3.25" thickBot="1" x14ac:dyDescent="0.25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3.25" thickBot="1" x14ac:dyDescent="0.25">
      <c r="B7" s="85">
        <v>31102</v>
      </c>
      <c r="C7" s="3" t="s">
        <v>117</v>
      </c>
      <c r="D7" s="219"/>
      <c r="E7" s="219"/>
      <c r="F7" s="219"/>
      <c r="G7" s="217">
        <v>0</v>
      </c>
      <c r="H7" s="219"/>
      <c r="I7" s="217"/>
      <c r="J7" s="219"/>
      <c r="K7" s="219"/>
      <c r="L7" s="219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3.25" thickBot="1" x14ac:dyDescent="0.25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3.25" thickBot="1" x14ac:dyDescent="0.25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3.25" thickBot="1" x14ac:dyDescent="0.25">
      <c r="B10" s="85">
        <v>31105</v>
      </c>
      <c r="C10" s="3" t="s">
        <v>214</v>
      </c>
      <c r="D10" s="219"/>
      <c r="E10" s="219"/>
      <c r="F10" s="219"/>
      <c r="G10" s="217">
        <v>0</v>
      </c>
      <c r="H10" s="219"/>
      <c r="I10" s="217"/>
      <c r="J10" s="219"/>
      <c r="K10" s="219"/>
      <c r="L10" s="219"/>
      <c r="N10" s="141">
        <f t="shared" si="0"/>
        <v>0</v>
      </c>
      <c r="O10" s="141">
        <f t="shared" si="1"/>
        <v>0</v>
      </c>
      <c r="P10" s="141">
        <f t="shared" si="2"/>
        <v>0</v>
      </c>
    </row>
    <row r="11" spans="2:16" ht="23.25" thickBot="1" x14ac:dyDescent="0.25">
      <c r="B11" s="86">
        <v>31106</v>
      </c>
      <c r="C11" s="3" t="s">
        <v>163</v>
      </c>
      <c r="D11" s="219"/>
      <c r="E11" s="219"/>
      <c r="F11" s="219"/>
      <c r="G11" s="219"/>
      <c r="H11" s="247">
        <v>12000</v>
      </c>
      <c r="I11" s="217"/>
      <c r="J11" s="219"/>
      <c r="K11" s="219"/>
      <c r="L11" s="219"/>
      <c r="N11" s="141">
        <f t="shared" si="0"/>
        <v>0</v>
      </c>
      <c r="O11" s="141">
        <f t="shared" si="1"/>
        <v>12000</v>
      </c>
      <c r="P11" s="141">
        <f t="shared" si="2"/>
        <v>12000</v>
      </c>
    </row>
    <row r="12" spans="2:16" ht="28.5" thickBot="1" x14ac:dyDescent="0.25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0</v>
      </c>
      <c r="H12" s="152">
        <f t="shared" si="3"/>
        <v>12000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0</v>
      </c>
      <c r="O12" s="6">
        <f t="shared" si="1"/>
        <v>12000</v>
      </c>
      <c r="P12" s="6">
        <f t="shared" si="2"/>
        <v>12000</v>
      </c>
    </row>
    <row r="13" spans="2:16" ht="15.75" customHeight="1" thickBot="1" x14ac:dyDescent="0.3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3.25" thickBot="1" x14ac:dyDescent="0.25">
      <c r="B14" s="85">
        <v>31201</v>
      </c>
      <c r="C14" s="3" t="s">
        <v>202</v>
      </c>
      <c r="D14" s="248">
        <v>3050</v>
      </c>
      <c r="E14" s="219"/>
      <c r="F14" s="217"/>
      <c r="G14" s="219"/>
      <c r="H14" s="219"/>
      <c r="I14" s="219"/>
      <c r="J14" s="219"/>
      <c r="K14" s="219"/>
      <c r="L14" s="219"/>
      <c r="N14" s="141">
        <f t="shared" si="0"/>
        <v>3050</v>
      </c>
      <c r="O14" s="141">
        <f t="shared" si="1"/>
        <v>0</v>
      </c>
      <c r="P14" s="141">
        <f t="shared" si="2"/>
        <v>3050</v>
      </c>
    </row>
    <row r="15" spans="2:16" ht="23.25" thickBot="1" x14ac:dyDescent="0.25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3.25" thickBot="1" x14ac:dyDescent="0.25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3.25" thickBot="1" x14ac:dyDescent="0.25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3.25" thickBot="1" x14ac:dyDescent="0.25">
      <c r="B18" s="85">
        <v>31205</v>
      </c>
      <c r="C18" s="3" t="s">
        <v>217</v>
      </c>
      <c r="D18" s="219"/>
      <c r="E18" s="217">
        <v>0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0</v>
      </c>
      <c r="P18" s="141">
        <f t="shared" si="2"/>
        <v>0</v>
      </c>
    </row>
    <row r="19" spans="2:16" ht="28.5" thickBot="1" x14ac:dyDescent="0.25">
      <c r="B19" s="7"/>
      <c r="C19" s="7" t="s">
        <v>83</v>
      </c>
      <c r="D19" s="152">
        <f>SUM(D14:D18)</f>
        <v>3050</v>
      </c>
      <c r="E19" s="152">
        <f t="shared" ref="E19:L19" si="4">SUM(E14:E18)</f>
        <v>0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3050</v>
      </c>
      <c r="O19" s="6">
        <f t="shared" si="1"/>
        <v>0</v>
      </c>
      <c r="P19" s="6">
        <f t="shared" si="2"/>
        <v>3050</v>
      </c>
    </row>
    <row r="20" spans="2:16" ht="15.75" customHeight="1" thickBot="1" x14ac:dyDescent="0.3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3.25" thickBot="1" x14ac:dyDescent="0.25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3.25" thickBot="1" x14ac:dyDescent="0.25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3.25" thickBot="1" x14ac:dyDescent="0.25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3.25" thickBot="1" x14ac:dyDescent="0.25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28.5" thickBot="1" x14ac:dyDescent="0.25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5.25" thickBot="1" x14ac:dyDescent="0.25">
      <c r="B26" s="8"/>
      <c r="C26" s="8" t="s">
        <v>85</v>
      </c>
      <c r="D26" s="153">
        <f>D12+D19+D25</f>
        <v>3050</v>
      </c>
      <c r="E26" s="153">
        <f t="shared" ref="E26:L26" si="6">E12+E19+E25</f>
        <v>0</v>
      </c>
      <c r="F26" s="153">
        <f t="shared" si="6"/>
        <v>0</v>
      </c>
      <c r="G26" s="153">
        <f t="shared" si="6"/>
        <v>0</v>
      </c>
      <c r="H26" s="153">
        <f t="shared" si="6"/>
        <v>12000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3050</v>
      </c>
      <c r="O26" s="9">
        <f t="shared" si="1"/>
        <v>12000</v>
      </c>
      <c r="P26" s="9">
        <f t="shared" si="2"/>
        <v>15050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294"/>
  <sheetViews>
    <sheetView rightToLeft="1" workbookViewId="0">
      <pane xSplit="12" ySplit="4" topLeftCell="M233" activePane="bottomRight" state="frozen"/>
      <selection pane="topRight" activeCell="M1" sqref="M1"/>
      <selection pane="bottomLeft" activeCell="A5" sqref="A5"/>
      <selection pane="bottomRight" activeCell="F244" sqref="F244"/>
    </sheetView>
  </sheetViews>
  <sheetFormatPr defaultRowHeight="14.25" x14ac:dyDescent="0.2"/>
  <cols>
    <col min="2" max="2" width="10.875" bestFit="1" customWidth="1"/>
    <col min="3" max="3" width="53.625" bestFit="1" customWidth="1"/>
    <col min="4" max="4" width="10.125" bestFit="1" customWidth="1"/>
    <col min="5" max="5" width="9.125" bestFit="1" customWidth="1"/>
    <col min="6" max="6" width="10.125" bestFit="1" customWidth="1"/>
    <col min="259" max="259" width="9.625" bestFit="1" customWidth="1"/>
    <col min="260" max="260" width="53.625" bestFit="1" customWidth="1"/>
    <col min="515" max="515" width="9.625" bestFit="1" customWidth="1"/>
    <col min="516" max="516" width="53.625" bestFit="1" customWidth="1"/>
    <col min="771" max="771" width="9.625" bestFit="1" customWidth="1"/>
    <col min="772" max="772" width="53.625" bestFit="1" customWidth="1"/>
    <col min="1027" max="1027" width="9.625" bestFit="1" customWidth="1"/>
    <col min="1028" max="1028" width="53.625" bestFit="1" customWidth="1"/>
    <col min="1283" max="1283" width="9.625" bestFit="1" customWidth="1"/>
    <col min="1284" max="1284" width="53.625" bestFit="1" customWidth="1"/>
    <col min="1539" max="1539" width="9.625" bestFit="1" customWidth="1"/>
    <col min="1540" max="1540" width="53.625" bestFit="1" customWidth="1"/>
    <col min="1795" max="1795" width="9.625" bestFit="1" customWidth="1"/>
    <col min="1796" max="1796" width="53.625" bestFit="1" customWidth="1"/>
    <col min="2051" max="2051" width="9.625" bestFit="1" customWidth="1"/>
    <col min="2052" max="2052" width="53.625" bestFit="1" customWidth="1"/>
    <col min="2307" max="2307" width="9.625" bestFit="1" customWidth="1"/>
    <col min="2308" max="2308" width="53.625" bestFit="1" customWidth="1"/>
    <col min="2563" max="2563" width="9.625" bestFit="1" customWidth="1"/>
    <col min="2564" max="2564" width="53.625" bestFit="1" customWidth="1"/>
    <col min="2819" max="2819" width="9.625" bestFit="1" customWidth="1"/>
    <col min="2820" max="2820" width="53.625" bestFit="1" customWidth="1"/>
    <col min="3075" max="3075" width="9.625" bestFit="1" customWidth="1"/>
    <col min="3076" max="3076" width="53.625" bestFit="1" customWidth="1"/>
    <col min="3331" max="3331" width="9.625" bestFit="1" customWidth="1"/>
    <col min="3332" max="3332" width="53.625" bestFit="1" customWidth="1"/>
    <col min="3587" max="3587" width="9.625" bestFit="1" customWidth="1"/>
    <col min="3588" max="3588" width="53.625" bestFit="1" customWidth="1"/>
    <col min="3843" max="3843" width="9.625" bestFit="1" customWidth="1"/>
    <col min="3844" max="3844" width="53.625" bestFit="1" customWidth="1"/>
    <col min="4099" max="4099" width="9.625" bestFit="1" customWidth="1"/>
    <col min="4100" max="4100" width="53.625" bestFit="1" customWidth="1"/>
    <col min="4355" max="4355" width="9.625" bestFit="1" customWidth="1"/>
    <col min="4356" max="4356" width="53.625" bestFit="1" customWidth="1"/>
    <col min="4611" max="4611" width="9.625" bestFit="1" customWidth="1"/>
    <col min="4612" max="4612" width="53.625" bestFit="1" customWidth="1"/>
    <col min="4867" max="4867" width="9.625" bestFit="1" customWidth="1"/>
    <col min="4868" max="4868" width="53.625" bestFit="1" customWidth="1"/>
    <col min="5123" max="5123" width="9.625" bestFit="1" customWidth="1"/>
    <col min="5124" max="5124" width="53.625" bestFit="1" customWidth="1"/>
    <col min="5379" max="5379" width="9.625" bestFit="1" customWidth="1"/>
    <col min="5380" max="5380" width="53.625" bestFit="1" customWidth="1"/>
    <col min="5635" max="5635" width="9.625" bestFit="1" customWidth="1"/>
    <col min="5636" max="5636" width="53.625" bestFit="1" customWidth="1"/>
    <col min="5891" max="5891" width="9.625" bestFit="1" customWidth="1"/>
    <col min="5892" max="5892" width="53.625" bestFit="1" customWidth="1"/>
    <col min="6147" max="6147" width="9.625" bestFit="1" customWidth="1"/>
    <col min="6148" max="6148" width="53.625" bestFit="1" customWidth="1"/>
    <col min="6403" max="6403" width="9.625" bestFit="1" customWidth="1"/>
    <col min="6404" max="6404" width="53.625" bestFit="1" customWidth="1"/>
    <col min="6659" max="6659" width="9.625" bestFit="1" customWidth="1"/>
    <col min="6660" max="6660" width="53.625" bestFit="1" customWidth="1"/>
    <col min="6915" max="6915" width="9.625" bestFit="1" customWidth="1"/>
    <col min="6916" max="6916" width="53.625" bestFit="1" customWidth="1"/>
    <col min="7171" max="7171" width="9.625" bestFit="1" customWidth="1"/>
    <col min="7172" max="7172" width="53.625" bestFit="1" customWidth="1"/>
    <col min="7427" max="7427" width="9.625" bestFit="1" customWidth="1"/>
    <col min="7428" max="7428" width="53.625" bestFit="1" customWidth="1"/>
    <col min="7683" max="7683" width="9.625" bestFit="1" customWidth="1"/>
    <col min="7684" max="7684" width="53.625" bestFit="1" customWidth="1"/>
    <col min="7939" max="7939" width="9.625" bestFit="1" customWidth="1"/>
    <col min="7940" max="7940" width="53.625" bestFit="1" customWidth="1"/>
    <col min="8195" max="8195" width="9.625" bestFit="1" customWidth="1"/>
    <col min="8196" max="8196" width="53.625" bestFit="1" customWidth="1"/>
    <col min="8451" max="8451" width="9.625" bestFit="1" customWidth="1"/>
    <col min="8452" max="8452" width="53.625" bestFit="1" customWidth="1"/>
    <col min="8707" max="8707" width="9.625" bestFit="1" customWidth="1"/>
    <col min="8708" max="8708" width="53.625" bestFit="1" customWidth="1"/>
    <col min="8963" max="8963" width="9.625" bestFit="1" customWidth="1"/>
    <col min="8964" max="8964" width="53.625" bestFit="1" customWidth="1"/>
    <col min="9219" max="9219" width="9.625" bestFit="1" customWidth="1"/>
    <col min="9220" max="9220" width="53.625" bestFit="1" customWidth="1"/>
    <col min="9475" max="9475" width="9.625" bestFit="1" customWidth="1"/>
    <col min="9476" max="9476" width="53.625" bestFit="1" customWidth="1"/>
    <col min="9731" max="9731" width="9.625" bestFit="1" customWidth="1"/>
    <col min="9732" max="9732" width="53.625" bestFit="1" customWidth="1"/>
    <col min="9987" max="9987" width="9.625" bestFit="1" customWidth="1"/>
    <col min="9988" max="9988" width="53.625" bestFit="1" customWidth="1"/>
    <col min="10243" max="10243" width="9.625" bestFit="1" customWidth="1"/>
    <col min="10244" max="10244" width="53.625" bestFit="1" customWidth="1"/>
    <col min="10499" max="10499" width="9.625" bestFit="1" customWidth="1"/>
    <col min="10500" max="10500" width="53.625" bestFit="1" customWidth="1"/>
    <col min="10755" max="10755" width="9.625" bestFit="1" customWidth="1"/>
    <col min="10756" max="10756" width="53.625" bestFit="1" customWidth="1"/>
    <col min="11011" max="11011" width="9.625" bestFit="1" customWidth="1"/>
    <col min="11012" max="11012" width="53.625" bestFit="1" customWidth="1"/>
    <col min="11267" max="11267" width="9.625" bestFit="1" customWidth="1"/>
    <col min="11268" max="11268" width="53.625" bestFit="1" customWidth="1"/>
    <col min="11523" max="11523" width="9.625" bestFit="1" customWidth="1"/>
    <col min="11524" max="11524" width="53.625" bestFit="1" customWidth="1"/>
    <col min="11779" max="11779" width="9.625" bestFit="1" customWidth="1"/>
    <col min="11780" max="11780" width="53.625" bestFit="1" customWidth="1"/>
    <col min="12035" max="12035" width="9.625" bestFit="1" customWidth="1"/>
    <col min="12036" max="12036" width="53.625" bestFit="1" customWidth="1"/>
    <col min="12291" max="12291" width="9.625" bestFit="1" customWidth="1"/>
    <col min="12292" max="12292" width="53.625" bestFit="1" customWidth="1"/>
    <col min="12547" max="12547" width="9.625" bestFit="1" customWidth="1"/>
    <col min="12548" max="12548" width="53.625" bestFit="1" customWidth="1"/>
    <col min="12803" max="12803" width="9.625" bestFit="1" customWidth="1"/>
    <col min="12804" max="12804" width="53.625" bestFit="1" customWidth="1"/>
    <col min="13059" max="13059" width="9.625" bestFit="1" customWidth="1"/>
    <col min="13060" max="13060" width="53.625" bestFit="1" customWidth="1"/>
    <col min="13315" max="13315" width="9.625" bestFit="1" customWidth="1"/>
    <col min="13316" max="13316" width="53.625" bestFit="1" customWidth="1"/>
    <col min="13571" max="13571" width="9.625" bestFit="1" customWidth="1"/>
    <col min="13572" max="13572" width="53.625" bestFit="1" customWidth="1"/>
    <col min="13827" max="13827" width="9.625" bestFit="1" customWidth="1"/>
    <col min="13828" max="13828" width="53.625" bestFit="1" customWidth="1"/>
    <col min="14083" max="14083" width="9.625" bestFit="1" customWidth="1"/>
    <col min="14084" max="14084" width="53.625" bestFit="1" customWidth="1"/>
    <col min="14339" max="14339" width="9.625" bestFit="1" customWidth="1"/>
    <col min="14340" max="14340" width="53.625" bestFit="1" customWidth="1"/>
    <col min="14595" max="14595" width="9.625" bestFit="1" customWidth="1"/>
    <col min="14596" max="14596" width="53.625" bestFit="1" customWidth="1"/>
    <col min="14851" max="14851" width="9.625" bestFit="1" customWidth="1"/>
    <col min="14852" max="14852" width="53.625" bestFit="1" customWidth="1"/>
    <col min="15107" max="15107" width="9.625" bestFit="1" customWidth="1"/>
    <col min="15108" max="15108" width="53.625" bestFit="1" customWidth="1"/>
    <col min="15363" max="15363" width="9.625" bestFit="1" customWidth="1"/>
    <col min="15364" max="15364" width="53.625" bestFit="1" customWidth="1"/>
    <col min="15619" max="15619" width="9.625" bestFit="1" customWidth="1"/>
    <col min="15620" max="15620" width="53.625" bestFit="1" customWidth="1"/>
    <col min="15875" max="15875" width="9.625" bestFit="1" customWidth="1"/>
    <col min="15876" max="15876" width="53.625" bestFit="1" customWidth="1"/>
    <col min="16131" max="16131" width="9.625" bestFit="1" customWidth="1"/>
    <col min="16132" max="16132" width="53.625" bestFit="1" customWidth="1"/>
  </cols>
  <sheetData>
    <row r="2" spans="2:18" ht="30" customHeight="1" x14ac:dyDescent="0.2">
      <c r="B2" s="283" t="s">
        <v>443</v>
      </c>
      <c r="C2" s="283"/>
      <c r="D2" s="283"/>
      <c r="E2" s="283"/>
      <c r="F2" s="283"/>
      <c r="G2" s="283"/>
      <c r="H2" s="283"/>
      <c r="I2" s="283"/>
      <c r="J2" s="283"/>
      <c r="K2" s="283"/>
    </row>
    <row r="3" spans="2:18" ht="15" thickBot="1" x14ac:dyDescent="0.25"/>
    <row r="4" spans="2:18" ht="58.5" thickTop="1" thickBot="1" x14ac:dyDescent="0.25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7.75" thickTop="1" thickBot="1" x14ac:dyDescent="0.45">
      <c r="B5" s="180">
        <v>4</v>
      </c>
      <c r="C5" s="181" t="s">
        <v>221</v>
      </c>
      <c r="D5" s="242">
        <f>SUM(E5:K5)</f>
        <v>58711.839999999997</v>
      </c>
      <c r="E5" s="223">
        <f>E6</f>
        <v>6185.34</v>
      </c>
      <c r="F5" s="224">
        <f>F210</f>
        <v>52526.5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9.5" thickBot="1" x14ac:dyDescent="0.35">
      <c r="B6" s="91">
        <v>41</v>
      </c>
      <c r="C6" s="182" t="s">
        <v>222</v>
      </c>
      <c r="D6" s="242">
        <f t="shared" ref="D6:D69" si="0">SUM(E6:K6)</f>
        <v>6185.34</v>
      </c>
      <c r="E6" s="226">
        <f>E7+E38+E134+E190</f>
        <v>6185.34</v>
      </c>
      <c r="F6" s="227"/>
      <c r="G6" s="225"/>
      <c r="H6" s="227"/>
      <c r="I6" s="225"/>
      <c r="J6" s="227"/>
      <c r="K6" s="227"/>
      <c r="P6" s="87"/>
      <c r="R6" s="87"/>
    </row>
    <row r="7" spans="2:18" ht="19.5" thickBot="1" x14ac:dyDescent="0.35">
      <c r="B7" s="91">
        <v>411</v>
      </c>
      <c r="C7" s="183" t="s">
        <v>5</v>
      </c>
      <c r="D7" s="242">
        <f t="shared" si="0"/>
        <v>5361.6</v>
      </c>
      <c r="E7" s="226">
        <f>E8+E17</f>
        <v>5361.6</v>
      </c>
      <c r="F7" s="227"/>
      <c r="G7" s="225"/>
      <c r="H7" s="227"/>
      <c r="I7" s="225"/>
      <c r="J7" s="227"/>
      <c r="K7" s="227"/>
      <c r="P7" s="87"/>
      <c r="R7" s="87"/>
    </row>
    <row r="8" spans="2:18" ht="15.75" thickBot="1" x14ac:dyDescent="0.25">
      <c r="B8" s="184">
        <v>41101</v>
      </c>
      <c r="C8" s="185" t="s">
        <v>6</v>
      </c>
      <c r="D8" s="242">
        <f t="shared" si="0"/>
        <v>5361.6</v>
      </c>
      <c r="E8" s="226">
        <f>SUM(E9:E16)</f>
        <v>5361.6</v>
      </c>
      <c r="F8" s="227"/>
      <c r="G8" s="225"/>
      <c r="H8" s="227"/>
      <c r="I8" s="225"/>
      <c r="J8" s="227"/>
      <c r="K8" s="227"/>
      <c r="P8" s="87"/>
      <c r="R8" s="87"/>
    </row>
    <row r="9" spans="2:18" ht="15.75" thickBot="1" x14ac:dyDescent="0.3">
      <c r="B9" s="184">
        <v>41101001</v>
      </c>
      <c r="C9" s="186" t="s">
        <v>223</v>
      </c>
      <c r="D9" s="242">
        <f t="shared" si="0"/>
        <v>0</v>
      </c>
      <c r="E9" s="226"/>
      <c r="F9" s="227"/>
      <c r="G9" s="225"/>
      <c r="H9" s="227"/>
      <c r="I9" s="225"/>
      <c r="J9" s="227"/>
      <c r="K9" s="227"/>
      <c r="P9" s="87"/>
      <c r="R9" s="87"/>
    </row>
    <row r="10" spans="2:18" ht="15.75" thickBot="1" x14ac:dyDescent="0.3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5.75" thickBot="1" x14ac:dyDescent="0.3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5.75" thickBot="1" x14ac:dyDescent="0.3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5.75" thickBot="1" x14ac:dyDescent="0.3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5.75" thickBot="1" x14ac:dyDescent="0.3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5.75" thickBot="1" x14ac:dyDescent="0.3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5.75" thickBot="1" x14ac:dyDescent="0.3">
      <c r="B16" s="184">
        <v>41101008</v>
      </c>
      <c r="C16" s="186" t="s">
        <v>230</v>
      </c>
      <c r="D16" s="242">
        <f t="shared" si="0"/>
        <v>5361.6</v>
      </c>
      <c r="E16" s="247">
        <v>5361.6</v>
      </c>
      <c r="F16" s="227"/>
      <c r="G16" s="225"/>
      <c r="H16" s="227"/>
      <c r="I16" s="225"/>
      <c r="J16" s="227"/>
      <c r="K16" s="227"/>
      <c r="P16" s="87"/>
      <c r="R16" s="87"/>
    </row>
    <row r="17" spans="2:18" ht="15.75" thickBot="1" x14ac:dyDescent="0.25">
      <c r="B17" s="184">
        <v>41102</v>
      </c>
      <c r="C17" s="185" t="s">
        <v>7</v>
      </c>
      <c r="D17" s="242">
        <f t="shared" si="0"/>
        <v>0</v>
      </c>
      <c r="E17" s="226">
        <f>SUM(E18:E37)</f>
        <v>0</v>
      </c>
      <c r="F17" s="227"/>
      <c r="G17" s="225"/>
      <c r="H17" s="227"/>
      <c r="I17" s="225"/>
      <c r="J17" s="227"/>
      <c r="K17" s="227"/>
      <c r="P17" s="87"/>
      <c r="R17" s="87"/>
    </row>
    <row r="18" spans="2:18" ht="15.75" thickBot="1" x14ac:dyDescent="0.3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5.75" thickBot="1" x14ac:dyDescent="0.3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5.75" thickBot="1" x14ac:dyDescent="0.3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5.75" thickBot="1" x14ac:dyDescent="0.3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5.75" thickBot="1" x14ac:dyDescent="0.3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5.75" thickBot="1" x14ac:dyDescent="0.3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5.75" thickBot="1" x14ac:dyDescent="0.3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5.75" thickBot="1" x14ac:dyDescent="0.3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5.75" thickBot="1" x14ac:dyDescent="0.3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5.75" thickBot="1" x14ac:dyDescent="0.3">
      <c r="B27" s="184">
        <v>41102010</v>
      </c>
      <c r="C27" s="186" t="s">
        <v>240</v>
      </c>
      <c r="D27" s="242">
        <f t="shared" si="0"/>
        <v>0</v>
      </c>
      <c r="E27" s="226"/>
      <c r="F27" s="227"/>
      <c r="G27" s="225"/>
      <c r="H27" s="227"/>
      <c r="I27" s="225"/>
      <c r="J27" s="227"/>
      <c r="K27" s="227"/>
      <c r="P27" s="87"/>
      <c r="R27" s="87"/>
    </row>
    <row r="28" spans="2:18" ht="15.75" thickBot="1" x14ac:dyDescent="0.3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5.75" thickBot="1" x14ac:dyDescent="0.3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5.75" thickBot="1" x14ac:dyDescent="0.3">
      <c r="B30" s="184">
        <v>41102013</v>
      </c>
      <c r="C30" s="186" t="s">
        <v>243</v>
      </c>
      <c r="D30" s="242">
        <f t="shared" si="0"/>
        <v>0</v>
      </c>
      <c r="E30" s="226"/>
      <c r="F30" s="227"/>
      <c r="G30" s="225"/>
      <c r="H30" s="227"/>
      <c r="I30" s="225"/>
      <c r="J30" s="227"/>
      <c r="K30" s="227"/>
      <c r="P30" s="87"/>
      <c r="R30" s="87"/>
    </row>
    <row r="31" spans="2:18" ht="15.75" thickBot="1" x14ac:dyDescent="0.3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5.75" thickBot="1" x14ac:dyDescent="0.3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5.75" thickBot="1" x14ac:dyDescent="0.3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5.75" thickBot="1" x14ac:dyDescent="0.3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5.75" thickBot="1" x14ac:dyDescent="0.3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5.75" thickBot="1" x14ac:dyDescent="0.3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5.75" thickBot="1" x14ac:dyDescent="0.3">
      <c r="B37" s="184">
        <v>41102022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9.5" thickBot="1" x14ac:dyDescent="0.35">
      <c r="B38" s="91">
        <v>412</v>
      </c>
      <c r="C38" s="183" t="s">
        <v>8</v>
      </c>
      <c r="D38" s="242">
        <f t="shared" si="0"/>
        <v>0</v>
      </c>
      <c r="E38" s="226">
        <f>E39+E49+E88+E118</f>
        <v>0</v>
      </c>
      <c r="F38" s="227"/>
      <c r="G38" s="225"/>
      <c r="H38" s="227"/>
      <c r="I38" s="225"/>
      <c r="J38" s="227"/>
      <c r="K38" s="227"/>
      <c r="P38" s="87"/>
      <c r="R38" s="87"/>
    </row>
    <row r="39" spans="2:18" ht="15.75" thickBot="1" x14ac:dyDescent="0.25">
      <c r="B39" s="89">
        <v>41201</v>
      </c>
      <c r="C39" s="183" t="s">
        <v>9</v>
      </c>
      <c r="D39" s="242">
        <f t="shared" si="0"/>
        <v>0</v>
      </c>
      <c r="E39" s="226">
        <f>SUM(E40:E48)</f>
        <v>0</v>
      </c>
      <c r="F39" s="227"/>
      <c r="G39" s="225"/>
      <c r="H39" s="227"/>
      <c r="I39" s="225"/>
      <c r="J39" s="227"/>
      <c r="K39" s="227"/>
      <c r="P39" s="87"/>
      <c r="R39" s="87"/>
    </row>
    <row r="40" spans="2:18" ht="15.75" thickBot="1" x14ac:dyDescent="0.3">
      <c r="B40" s="184">
        <v>41201001</v>
      </c>
      <c r="C40" s="186" t="s">
        <v>251</v>
      </c>
      <c r="D40" s="242">
        <f t="shared" si="0"/>
        <v>0</v>
      </c>
      <c r="E40" s="226"/>
      <c r="F40" s="227"/>
      <c r="G40" s="225"/>
      <c r="H40" s="227"/>
      <c r="I40" s="225"/>
      <c r="J40" s="227"/>
      <c r="K40" s="227"/>
      <c r="P40" s="87"/>
      <c r="R40" s="87"/>
    </row>
    <row r="41" spans="2:18" ht="15.75" thickBot="1" x14ac:dyDescent="0.3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5.75" thickBot="1" x14ac:dyDescent="0.3">
      <c r="B42" s="184">
        <v>41201003</v>
      </c>
      <c r="C42" s="186" t="s">
        <v>253</v>
      </c>
      <c r="D42" s="242">
        <f t="shared" si="0"/>
        <v>0</v>
      </c>
      <c r="E42" s="226"/>
      <c r="F42" s="227"/>
      <c r="G42" s="225"/>
      <c r="H42" s="227"/>
      <c r="I42" s="225"/>
      <c r="J42" s="227"/>
      <c r="K42" s="227"/>
      <c r="P42" s="87"/>
      <c r="R42" s="87"/>
    </row>
    <row r="43" spans="2:18" ht="15.75" thickBot="1" x14ac:dyDescent="0.3">
      <c r="B43" s="184">
        <v>41201004</v>
      </c>
      <c r="C43" s="186" t="s">
        <v>254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5.75" thickBot="1" x14ac:dyDescent="0.3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5.75" thickBot="1" x14ac:dyDescent="0.3">
      <c r="B45" s="184">
        <v>41201006</v>
      </c>
      <c r="C45" s="186" t="s">
        <v>256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5.75" thickBot="1" x14ac:dyDescent="0.3">
      <c r="B46" s="184">
        <v>41201007</v>
      </c>
      <c r="C46" s="186" t="s">
        <v>257</v>
      </c>
      <c r="D46" s="242">
        <f t="shared" si="0"/>
        <v>0</v>
      </c>
      <c r="E46" s="226"/>
      <c r="F46" s="227"/>
      <c r="G46" s="225"/>
      <c r="H46" s="227"/>
      <c r="I46" s="225"/>
      <c r="J46" s="227"/>
      <c r="K46" s="227"/>
      <c r="P46" s="87"/>
      <c r="R46" s="87"/>
    </row>
    <row r="47" spans="2:18" ht="15.75" thickBot="1" x14ac:dyDescent="0.3">
      <c r="B47" s="184">
        <v>41201008</v>
      </c>
      <c r="C47" s="186" t="s">
        <v>258</v>
      </c>
      <c r="D47" s="242">
        <f t="shared" si="0"/>
        <v>0</v>
      </c>
      <c r="E47" s="226"/>
      <c r="F47" s="227"/>
      <c r="G47" s="225"/>
      <c r="H47" s="227"/>
      <c r="I47" s="225"/>
      <c r="J47" s="227"/>
      <c r="K47" s="227"/>
      <c r="P47" s="87"/>
      <c r="R47" s="87"/>
    </row>
    <row r="48" spans="2:18" ht="15.75" thickBot="1" x14ac:dyDescent="0.3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5.75" thickBot="1" x14ac:dyDescent="0.25">
      <c r="B49" s="89">
        <v>41202</v>
      </c>
      <c r="C49" s="183" t="s">
        <v>10</v>
      </c>
      <c r="D49" s="242">
        <f t="shared" si="0"/>
        <v>0</v>
      </c>
      <c r="E49" s="226">
        <f>E50+E52+E59+E66+E72+E74+E76+E78+E80+E82+E84+E86</f>
        <v>0</v>
      </c>
      <c r="F49" s="227"/>
      <c r="G49" s="225"/>
      <c r="H49" s="227"/>
      <c r="I49" s="225"/>
      <c r="J49" s="227"/>
      <c r="K49" s="227"/>
      <c r="P49" s="87"/>
      <c r="R49" s="87"/>
    </row>
    <row r="50" spans="2:18" ht="15.75" thickBot="1" x14ac:dyDescent="0.3">
      <c r="B50" s="184">
        <v>41202201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5.75" thickBot="1" x14ac:dyDescent="0.3">
      <c r="B51" s="184">
        <v>4120220101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5.75" thickBot="1" x14ac:dyDescent="0.3">
      <c r="B52" s="184">
        <v>41202202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5.75" thickBot="1" x14ac:dyDescent="0.3">
      <c r="B53" s="184">
        <v>4120220201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5.75" thickBot="1" x14ac:dyDescent="0.3">
      <c r="B54" s="184">
        <v>4120220202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5.75" thickBot="1" x14ac:dyDescent="0.3">
      <c r="B55" s="184">
        <v>4120220203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5.75" thickBot="1" x14ac:dyDescent="0.3">
      <c r="B56" s="184">
        <v>4120220204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5.75" thickBot="1" x14ac:dyDescent="0.3">
      <c r="B57" s="184">
        <v>4120220205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5.75" thickBot="1" x14ac:dyDescent="0.3">
      <c r="B58" s="184">
        <v>4120220206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5.75" thickBot="1" x14ac:dyDescent="0.3">
      <c r="B59" s="184">
        <v>41202203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5.75" thickBot="1" x14ac:dyDescent="0.3">
      <c r="B60" s="184">
        <v>4120220301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5.75" thickBot="1" x14ac:dyDescent="0.3">
      <c r="B61" s="184">
        <v>4120220302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5.75" thickBot="1" x14ac:dyDescent="0.3">
      <c r="B62" s="184">
        <v>4120220303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5.75" thickBot="1" x14ac:dyDescent="0.3">
      <c r="B63" s="184">
        <v>4120220304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5.75" thickBot="1" x14ac:dyDescent="0.3">
      <c r="B64" s="184">
        <v>4120220305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5.75" thickBot="1" x14ac:dyDescent="0.3">
      <c r="B65" s="184">
        <v>4120220306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5.75" thickBot="1" x14ac:dyDescent="0.3">
      <c r="B66" s="184">
        <v>41202204</v>
      </c>
      <c r="C66" s="186" t="s">
        <v>273</v>
      </c>
      <c r="D66" s="242">
        <f t="shared" si="0"/>
        <v>0</v>
      </c>
      <c r="E66" s="226">
        <f>SUM(E67:E71)</f>
        <v>0</v>
      </c>
      <c r="F66" s="227"/>
      <c r="G66" s="225"/>
      <c r="H66" s="227"/>
      <c r="I66" s="225"/>
      <c r="J66" s="227"/>
      <c r="K66" s="227"/>
      <c r="P66" s="87"/>
      <c r="R66" s="87"/>
    </row>
    <row r="67" spans="2:18" ht="15.75" thickBot="1" x14ac:dyDescent="0.3">
      <c r="B67" s="184">
        <v>4120220401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5.75" thickBot="1" x14ac:dyDescent="0.3">
      <c r="B68" s="184">
        <v>4120220402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5.75" thickBot="1" x14ac:dyDescent="0.3">
      <c r="B69" s="184">
        <v>4120220403</v>
      </c>
      <c r="C69" s="187" t="s">
        <v>275</v>
      </c>
      <c r="D69" s="242">
        <f t="shared" si="0"/>
        <v>0</v>
      </c>
      <c r="E69" s="226"/>
      <c r="F69" s="227"/>
      <c r="G69" s="225"/>
      <c r="H69" s="227"/>
      <c r="I69" s="225"/>
      <c r="J69" s="227"/>
      <c r="K69" s="227"/>
      <c r="P69" s="87"/>
      <c r="R69" s="87"/>
    </row>
    <row r="70" spans="2:18" ht="15.75" thickBot="1" x14ac:dyDescent="0.3">
      <c r="B70" s="184">
        <v>4120220404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5.75" thickBot="1" x14ac:dyDescent="0.3">
      <c r="B71" s="184">
        <v>4120220405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5.75" thickBot="1" x14ac:dyDescent="0.3">
      <c r="B72" s="184">
        <v>41202205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5.75" thickBot="1" x14ac:dyDescent="0.3">
      <c r="B73" s="184">
        <v>4120220501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5.75" thickBot="1" x14ac:dyDescent="0.3">
      <c r="B74" s="184">
        <v>41202206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5.75" thickBot="1" x14ac:dyDescent="0.3">
      <c r="B75" s="184">
        <v>4120220601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5.75" thickBot="1" x14ac:dyDescent="0.3">
      <c r="B76" s="184">
        <v>41202207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5.75" thickBot="1" x14ac:dyDescent="0.3">
      <c r="B77" s="184">
        <v>4120220701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5.75" thickBot="1" x14ac:dyDescent="0.3">
      <c r="B78" s="184">
        <v>41202208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5.75" thickBot="1" x14ac:dyDescent="0.3">
      <c r="B79" s="184">
        <v>4120220801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5.75" thickBot="1" x14ac:dyDescent="0.3">
      <c r="B80" s="184">
        <v>41202209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5.75" thickBot="1" x14ac:dyDescent="0.3">
      <c r="B81" s="184">
        <v>4120220901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5.75" thickBot="1" x14ac:dyDescent="0.3">
      <c r="B82" s="184">
        <v>41202210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5.75" thickBot="1" x14ac:dyDescent="0.3">
      <c r="B83" s="184">
        <v>4120221001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5.75" thickBot="1" x14ac:dyDescent="0.3">
      <c r="B84" s="184">
        <v>41202211</v>
      </c>
      <c r="C84" s="186" t="s">
        <v>284</v>
      </c>
      <c r="D84" s="242">
        <f t="shared" si="1"/>
        <v>0</v>
      </c>
      <c r="E84" s="226">
        <f>E85</f>
        <v>0</v>
      </c>
      <c r="F84" s="227"/>
      <c r="G84" s="225"/>
      <c r="H84" s="227"/>
      <c r="I84" s="225"/>
      <c r="J84" s="227"/>
      <c r="K84" s="227"/>
      <c r="P84" s="87"/>
      <c r="R84" s="87"/>
    </row>
    <row r="85" spans="2:18" ht="15.75" thickBot="1" x14ac:dyDescent="0.3">
      <c r="B85" s="184">
        <v>4120221001</v>
      </c>
      <c r="C85" s="186" t="s">
        <v>284</v>
      </c>
      <c r="D85" s="242">
        <f t="shared" si="1"/>
        <v>0</v>
      </c>
      <c r="E85" s="226"/>
      <c r="F85" s="227"/>
      <c r="G85" s="225"/>
      <c r="H85" s="227"/>
      <c r="I85" s="225"/>
      <c r="J85" s="227"/>
      <c r="K85" s="227"/>
      <c r="P85" s="87"/>
      <c r="R85" s="87"/>
    </row>
    <row r="86" spans="2:18" ht="15.75" thickBot="1" x14ac:dyDescent="0.3">
      <c r="B86" s="184">
        <v>41202212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5.75" thickBot="1" x14ac:dyDescent="0.3">
      <c r="B87" s="184">
        <v>4120221201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5.75" thickBot="1" x14ac:dyDescent="0.25">
      <c r="B88" s="89">
        <v>41203</v>
      </c>
      <c r="C88" s="183" t="s">
        <v>11</v>
      </c>
      <c r="D88" s="242">
        <f t="shared" si="1"/>
        <v>0</v>
      </c>
      <c r="E88" s="226">
        <f>SUM(E89:E93,E97:E100,E109,E113)</f>
        <v>0</v>
      </c>
      <c r="F88" s="227"/>
      <c r="G88" s="225"/>
      <c r="H88" s="227"/>
      <c r="I88" s="225"/>
      <c r="J88" s="227"/>
      <c r="K88" s="227"/>
      <c r="P88" s="87"/>
      <c r="R88" s="87"/>
    </row>
    <row r="89" spans="2:18" ht="15.75" thickBot="1" x14ac:dyDescent="0.25">
      <c r="B89" s="184">
        <v>41203001</v>
      </c>
      <c r="C89" s="183" t="s">
        <v>286</v>
      </c>
      <c r="D89" s="242">
        <f t="shared" si="1"/>
        <v>0</v>
      </c>
      <c r="E89" s="226"/>
      <c r="F89" s="227"/>
      <c r="G89" s="225"/>
      <c r="H89" s="227"/>
      <c r="I89" s="225"/>
      <c r="J89" s="227"/>
      <c r="K89" s="227"/>
      <c r="P89" s="87"/>
      <c r="R89" s="87"/>
    </row>
    <row r="90" spans="2:18" ht="15.75" thickBot="1" x14ac:dyDescent="0.25">
      <c r="B90" s="184">
        <v>41203002</v>
      </c>
      <c r="C90" s="183" t="s">
        <v>287</v>
      </c>
      <c r="D90" s="242">
        <f t="shared" si="1"/>
        <v>0</v>
      </c>
      <c r="E90" s="226"/>
      <c r="F90" s="227"/>
      <c r="G90" s="225"/>
      <c r="H90" s="227"/>
      <c r="I90" s="225"/>
      <c r="J90" s="227"/>
      <c r="K90" s="227"/>
      <c r="P90" s="87"/>
      <c r="R90" s="87"/>
    </row>
    <row r="91" spans="2:18" ht="15.75" thickBot="1" x14ac:dyDescent="0.25">
      <c r="B91" s="184">
        <v>41203003</v>
      </c>
      <c r="C91" s="183" t="s">
        <v>288</v>
      </c>
      <c r="D91" s="242">
        <f t="shared" si="1"/>
        <v>0</v>
      </c>
      <c r="E91" s="226"/>
      <c r="F91" s="227"/>
      <c r="G91" s="225"/>
      <c r="H91" s="227"/>
      <c r="I91" s="225"/>
      <c r="J91" s="227"/>
      <c r="K91" s="227"/>
      <c r="P91" s="87"/>
      <c r="R91" s="87"/>
    </row>
    <row r="92" spans="2:18" ht="15.75" thickBot="1" x14ac:dyDescent="0.25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5.75" thickBot="1" x14ac:dyDescent="0.25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5.75" thickBot="1" x14ac:dyDescent="0.3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5.75" thickBot="1" x14ac:dyDescent="0.3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5.75" thickBot="1" x14ac:dyDescent="0.3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5.75" thickBot="1" x14ac:dyDescent="0.25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5.75" thickBot="1" x14ac:dyDescent="0.25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5.75" thickBot="1" x14ac:dyDescent="0.25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5.75" thickBot="1" x14ac:dyDescent="0.25">
      <c r="B100" s="184">
        <v>41203009</v>
      </c>
      <c r="C100" s="183" t="s">
        <v>297</v>
      </c>
      <c r="D100" s="242">
        <f t="shared" si="1"/>
        <v>0</v>
      </c>
      <c r="E100" s="226">
        <f>SUM(E101:E108)</f>
        <v>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5.75" thickBot="1" x14ac:dyDescent="0.3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5.75" thickBot="1" x14ac:dyDescent="0.3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5.75" thickBot="1" x14ac:dyDescent="0.3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5.75" thickBot="1" x14ac:dyDescent="0.3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5.75" thickBot="1" x14ac:dyDescent="0.3">
      <c r="B105" s="184">
        <v>4120300905</v>
      </c>
      <c r="C105" s="186" t="s">
        <v>302</v>
      </c>
      <c r="D105" s="242">
        <f t="shared" si="1"/>
        <v>0</v>
      </c>
      <c r="E105" s="226"/>
      <c r="F105" s="227"/>
      <c r="G105" s="225"/>
      <c r="H105" s="227"/>
      <c r="I105" s="225"/>
      <c r="J105" s="227"/>
      <c r="K105" s="227"/>
      <c r="P105" s="87"/>
      <c r="R105" s="87"/>
    </row>
    <row r="106" spans="2:18" ht="15.75" thickBot="1" x14ac:dyDescent="0.3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5.75" thickBot="1" x14ac:dyDescent="0.3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5.75" thickBot="1" x14ac:dyDescent="0.3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5.75" thickBot="1" x14ac:dyDescent="0.25">
      <c r="B109" s="184">
        <v>41203010</v>
      </c>
      <c r="C109" s="183" t="s">
        <v>306</v>
      </c>
      <c r="D109" s="242">
        <f t="shared" si="1"/>
        <v>0</v>
      </c>
      <c r="E109" s="226">
        <f>SUM(E110:E112)</f>
        <v>0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5.75" thickBot="1" x14ac:dyDescent="0.3">
      <c r="B110" s="184">
        <v>4120301001</v>
      </c>
      <c r="C110" s="186" t="s">
        <v>307</v>
      </c>
      <c r="D110" s="242">
        <f t="shared" si="1"/>
        <v>0</v>
      </c>
      <c r="E110" s="226"/>
      <c r="F110" s="227"/>
      <c r="G110" s="225"/>
      <c r="H110" s="227"/>
      <c r="I110" s="225"/>
      <c r="J110" s="227"/>
      <c r="K110" s="227"/>
      <c r="P110" s="87"/>
      <c r="R110" s="87"/>
    </row>
    <row r="111" spans="2:18" ht="15.75" thickBot="1" x14ac:dyDescent="0.3">
      <c r="B111" s="184">
        <v>4120301002</v>
      </c>
      <c r="C111" s="186" t="s">
        <v>308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5.75" thickBot="1" x14ac:dyDescent="0.3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5.75" thickBot="1" x14ac:dyDescent="0.25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5.75" thickBot="1" x14ac:dyDescent="0.25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5.75" thickBot="1" x14ac:dyDescent="0.25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5.75" thickBot="1" x14ac:dyDescent="0.25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5.75" thickBot="1" x14ac:dyDescent="0.25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5.75" thickBot="1" x14ac:dyDescent="0.25">
      <c r="B118" s="89">
        <v>41204</v>
      </c>
      <c r="C118" s="183" t="s">
        <v>12</v>
      </c>
      <c r="D118" s="242">
        <f t="shared" si="1"/>
        <v>0</v>
      </c>
      <c r="E118" s="226">
        <f>SUM(E119:E133)</f>
        <v>0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5.75" thickBot="1" x14ac:dyDescent="0.3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5.75" thickBot="1" x14ac:dyDescent="0.3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5.75" thickBot="1" x14ac:dyDescent="0.3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5.75" thickBot="1" x14ac:dyDescent="0.3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5.75" thickBot="1" x14ac:dyDescent="0.3">
      <c r="B123" s="184">
        <v>41204005</v>
      </c>
      <c r="C123" s="191" t="s">
        <v>319</v>
      </c>
      <c r="D123" s="242">
        <f t="shared" si="1"/>
        <v>0</v>
      </c>
      <c r="E123" s="226"/>
      <c r="F123" s="227"/>
      <c r="G123" s="225"/>
      <c r="H123" s="227"/>
      <c r="I123" s="225"/>
      <c r="J123" s="227"/>
      <c r="K123" s="227"/>
      <c r="P123" s="87"/>
      <c r="R123" s="87"/>
    </row>
    <row r="124" spans="2:18" ht="15.75" thickBot="1" x14ac:dyDescent="0.3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5.75" thickBot="1" x14ac:dyDescent="0.3">
      <c r="B125" s="184">
        <v>41204007</v>
      </c>
      <c r="C125" s="191" t="s">
        <v>321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5.75" thickBot="1" x14ac:dyDescent="0.3">
      <c r="B126" s="184">
        <v>41204008</v>
      </c>
      <c r="C126" s="191" t="s">
        <v>322</v>
      </c>
      <c r="D126" s="242">
        <f t="shared" si="1"/>
        <v>0</v>
      </c>
      <c r="E126" s="226"/>
      <c r="F126" s="227"/>
      <c r="G126" s="225"/>
      <c r="H126" s="227"/>
      <c r="I126" s="225"/>
      <c r="J126" s="227"/>
      <c r="K126" s="227"/>
      <c r="P126" s="87"/>
      <c r="R126" s="87"/>
    </row>
    <row r="127" spans="2:18" ht="15.75" thickBot="1" x14ac:dyDescent="0.3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5.75" thickBot="1" x14ac:dyDescent="0.3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5.75" thickBot="1" x14ac:dyDescent="0.3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5.75" thickBot="1" x14ac:dyDescent="0.3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5.75" thickBot="1" x14ac:dyDescent="0.3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5.75" thickBot="1" x14ac:dyDescent="0.3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5.75" thickBot="1" x14ac:dyDescent="0.3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9.5" thickBot="1" x14ac:dyDescent="0.35">
      <c r="B134" s="91">
        <v>413</v>
      </c>
      <c r="C134" s="192" t="s">
        <v>13</v>
      </c>
      <c r="D134" s="242">
        <f t="shared" ref="D134:D197" si="2">SUM(E134:K134)</f>
        <v>823.74</v>
      </c>
      <c r="E134" s="226">
        <f>SUM(E135,E137,E144,E150,E155,E157,E159,E161,E163,E165,E167,E169,E171,E183)</f>
        <v>823.74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5.75" thickBot="1" x14ac:dyDescent="0.25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5.75" thickBot="1" x14ac:dyDescent="0.3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5.75" thickBot="1" x14ac:dyDescent="0.25">
      <c r="B137" s="90">
        <v>41302</v>
      </c>
      <c r="C137" s="183" t="s">
        <v>332</v>
      </c>
      <c r="D137" s="242">
        <f t="shared" si="2"/>
        <v>0</v>
      </c>
      <c r="E137" s="226">
        <f>SUM(E138:E143)</f>
        <v>0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5.75" thickBot="1" x14ac:dyDescent="0.3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5.75" thickBot="1" x14ac:dyDescent="0.3">
      <c r="B139" s="184">
        <v>41302002</v>
      </c>
      <c r="C139" s="187" t="s">
        <v>334</v>
      </c>
      <c r="D139" s="242">
        <f t="shared" si="2"/>
        <v>0</v>
      </c>
      <c r="E139" s="226"/>
      <c r="F139" s="227"/>
      <c r="G139" s="225"/>
      <c r="H139" s="227"/>
      <c r="I139" s="225"/>
      <c r="J139" s="227"/>
      <c r="K139" s="227"/>
      <c r="P139" s="87"/>
      <c r="R139" s="87"/>
    </row>
    <row r="140" spans="2:18" ht="15.75" thickBot="1" x14ac:dyDescent="0.3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5.75" thickBot="1" x14ac:dyDescent="0.3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5.75" thickBot="1" x14ac:dyDescent="0.3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5.75" thickBot="1" x14ac:dyDescent="0.3">
      <c r="B143" s="184">
        <v>41302006</v>
      </c>
      <c r="C143" s="187" t="s">
        <v>338</v>
      </c>
      <c r="D143" s="242">
        <f t="shared" si="2"/>
        <v>0</v>
      </c>
      <c r="E143" s="226"/>
      <c r="F143" s="227"/>
      <c r="G143" s="225"/>
      <c r="H143" s="227"/>
      <c r="I143" s="225"/>
      <c r="J143" s="227"/>
      <c r="K143" s="227"/>
      <c r="P143" s="87"/>
      <c r="R143" s="87"/>
    </row>
    <row r="144" spans="2:18" ht="15.75" thickBot="1" x14ac:dyDescent="0.25">
      <c r="B144" s="90">
        <v>41303</v>
      </c>
      <c r="C144" s="183" t="s">
        <v>339</v>
      </c>
      <c r="D144" s="242">
        <f t="shared" si="2"/>
        <v>0</v>
      </c>
      <c r="E144" s="226">
        <f>SUM(E145:E149)</f>
        <v>0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5.75" thickBot="1" x14ac:dyDescent="0.3">
      <c r="B145" s="184">
        <v>41303001</v>
      </c>
      <c r="C145" s="187" t="s">
        <v>340</v>
      </c>
      <c r="D145" s="242">
        <f t="shared" si="2"/>
        <v>0</v>
      </c>
      <c r="E145" s="226"/>
      <c r="F145" s="227"/>
      <c r="G145" s="225"/>
      <c r="H145" s="227"/>
      <c r="I145" s="225"/>
      <c r="J145" s="227"/>
      <c r="K145" s="227"/>
      <c r="P145" s="87"/>
      <c r="R145" s="87"/>
    </row>
    <row r="146" spans="2:18" ht="15.75" thickBot="1" x14ac:dyDescent="0.3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5.75" thickBot="1" x14ac:dyDescent="0.3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5.75" thickBot="1" x14ac:dyDescent="0.3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5.75" thickBot="1" x14ac:dyDescent="0.3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5.75" thickBot="1" x14ac:dyDescent="0.25">
      <c r="B150" s="90">
        <v>41304</v>
      </c>
      <c r="C150" s="183" t="s">
        <v>345</v>
      </c>
      <c r="D150" s="242">
        <f t="shared" si="2"/>
        <v>0</v>
      </c>
      <c r="E150" s="226">
        <f>SUM(E151:E154)</f>
        <v>0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5.75" thickBot="1" x14ac:dyDescent="0.3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5.75" thickBot="1" x14ac:dyDescent="0.3">
      <c r="B152" s="184">
        <v>41304002</v>
      </c>
      <c r="C152" s="187" t="s">
        <v>347</v>
      </c>
      <c r="D152" s="242">
        <f t="shared" si="2"/>
        <v>0</v>
      </c>
      <c r="E152" s="226"/>
      <c r="F152" s="227"/>
      <c r="G152" s="225"/>
      <c r="H152" s="227"/>
      <c r="I152" s="225"/>
      <c r="J152" s="227"/>
      <c r="K152" s="227"/>
      <c r="P152" s="87"/>
      <c r="R152" s="87"/>
    </row>
    <row r="153" spans="2:18" ht="15.75" thickBot="1" x14ac:dyDescent="0.3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5.75" thickBot="1" x14ac:dyDescent="0.3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5.75" thickBot="1" x14ac:dyDescent="0.25">
      <c r="B155" s="90">
        <v>41305</v>
      </c>
      <c r="C155" s="183" t="s">
        <v>350</v>
      </c>
      <c r="D155" s="242">
        <f t="shared" si="2"/>
        <v>0</v>
      </c>
      <c r="E155" s="226">
        <f>E156</f>
        <v>0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5.75" thickBot="1" x14ac:dyDescent="0.3">
      <c r="B156" s="184">
        <v>41305001</v>
      </c>
      <c r="C156" s="193" t="s">
        <v>351</v>
      </c>
      <c r="D156" s="242">
        <f t="shared" si="2"/>
        <v>0</v>
      </c>
      <c r="E156" s="226"/>
      <c r="F156" s="227"/>
      <c r="G156" s="225"/>
      <c r="H156" s="227"/>
      <c r="I156" s="225"/>
      <c r="J156" s="227"/>
      <c r="K156" s="227"/>
      <c r="P156" s="87"/>
      <c r="R156" s="87"/>
    </row>
    <row r="157" spans="2:18" ht="15.75" thickBot="1" x14ac:dyDescent="0.25">
      <c r="B157" s="90">
        <v>41306</v>
      </c>
      <c r="C157" s="183" t="s">
        <v>352</v>
      </c>
      <c r="D157" s="242">
        <f t="shared" si="2"/>
        <v>0</v>
      </c>
      <c r="E157" s="226">
        <f>E158</f>
        <v>0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5.75" thickBot="1" x14ac:dyDescent="0.3">
      <c r="B158" s="184">
        <v>41306001</v>
      </c>
      <c r="C158" s="193" t="s">
        <v>353</v>
      </c>
      <c r="D158" s="242">
        <f t="shared" si="2"/>
        <v>0</v>
      </c>
      <c r="E158" s="226"/>
      <c r="F158" s="227"/>
      <c r="G158" s="225"/>
      <c r="H158" s="227"/>
      <c r="I158" s="225"/>
      <c r="J158" s="227"/>
      <c r="K158" s="227"/>
      <c r="P158" s="87"/>
      <c r="R158" s="87"/>
    </row>
    <row r="159" spans="2:18" ht="15.75" thickBot="1" x14ac:dyDescent="0.25">
      <c r="B159" s="90">
        <v>41307</v>
      </c>
      <c r="C159" s="183" t="s">
        <v>354</v>
      </c>
      <c r="D159" s="242">
        <f t="shared" si="2"/>
        <v>0</v>
      </c>
      <c r="E159" s="226">
        <f>E160</f>
        <v>0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5.75" thickBot="1" x14ac:dyDescent="0.3">
      <c r="B160" s="184">
        <v>41307001</v>
      </c>
      <c r="C160" s="193" t="s">
        <v>355</v>
      </c>
      <c r="D160" s="242">
        <f t="shared" si="2"/>
        <v>0</v>
      </c>
      <c r="E160" s="226"/>
      <c r="F160" s="227"/>
      <c r="G160" s="225"/>
      <c r="H160" s="227"/>
      <c r="I160" s="225"/>
      <c r="J160" s="227"/>
      <c r="K160" s="227"/>
      <c r="P160" s="87"/>
      <c r="R160" s="87"/>
    </row>
    <row r="161" spans="2:18" ht="15.75" thickBot="1" x14ac:dyDescent="0.25">
      <c r="B161" s="90">
        <v>41308</v>
      </c>
      <c r="C161" s="183" t="s">
        <v>356</v>
      </c>
      <c r="D161" s="242">
        <f t="shared" si="2"/>
        <v>55.16</v>
      </c>
      <c r="E161" s="226">
        <f>E162</f>
        <v>55.16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5.75" thickBot="1" x14ac:dyDescent="0.3">
      <c r="B162" s="184">
        <v>41308001</v>
      </c>
      <c r="C162" s="193" t="s">
        <v>357</v>
      </c>
      <c r="D162" s="242">
        <f t="shared" si="2"/>
        <v>55.16</v>
      </c>
      <c r="E162">
        <v>55.16</v>
      </c>
      <c r="F162" s="227"/>
      <c r="G162" s="225"/>
      <c r="H162" s="227"/>
      <c r="I162" s="225"/>
      <c r="J162" s="227"/>
      <c r="K162" s="227"/>
      <c r="P162" s="87"/>
      <c r="R162" s="87"/>
    </row>
    <row r="163" spans="2:18" ht="15.75" thickBot="1" x14ac:dyDescent="0.25">
      <c r="B163" s="90">
        <v>41309</v>
      </c>
      <c r="C163" s="183" t="s">
        <v>358</v>
      </c>
      <c r="D163" s="242">
        <f t="shared" si="2"/>
        <v>226.7</v>
      </c>
      <c r="E163" s="226">
        <f>E164</f>
        <v>226.7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5.75" thickBot="1" x14ac:dyDescent="0.3">
      <c r="B164" s="184">
        <v>41309001</v>
      </c>
      <c r="C164" s="193" t="s">
        <v>359</v>
      </c>
      <c r="D164" s="242">
        <f t="shared" si="2"/>
        <v>226.7</v>
      </c>
      <c r="E164">
        <v>226.7</v>
      </c>
      <c r="F164" s="227"/>
      <c r="G164" s="225"/>
      <c r="H164" s="227"/>
      <c r="I164" s="225"/>
      <c r="J164" s="227"/>
      <c r="K164" s="227"/>
      <c r="P164" s="87"/>
      <c r="R164" s="87"/>
    </row>
    <row r="165" spans="2:18" ht="15.75" thickBot="1" x14ac:dyDescent="0.25">
      <c r="B165" s="90">
        <v>41310</v>
      </c>
      <c r="C165" s="183" t="s">
        <v>360</v>
      </c>
      <c r="D165" s="242">
        <f t="shared" si="2"/>
        <v>68.930000000000007</v>
      </c>
      <c r="E165" s="226">
        <f>E166</f>
        <v>68.930000000000007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5.75" thickBot="1" x14ac:dyDescent="0.3">
      <c r="B166" s="184">
        <v>41310001</v>
      </c>
      <c r="C166" s="193" t="s">
        <v>361</v>
      </c>
      <c r="D166" s="242">
        <f t="shared" si="2"/>
        <v>68.930000000000007</v>
      </c>
      <c r="E166">
        <v>68.930000000000007</v>
      </c>
      <c r="F166" s="227"/>
      <c r="G166" s="225"/>
      <c r="H166" s="227"/>
      <c r="I166" s="225"/>
      <c r="J166" s="227"/>
      <c r="K166" s="227"/>
      <c r="P166" s="87"/>
      <c r="R166" s="87"/>
    </row>
    <row r="167" spans="2:18" ht="15.75" thickBot="1" x14ac:dyDescent="0.25">
      <c r="B167" s="90">
        <v>41311</v>
      </c>
      <c r="C167" s="183" t="s">
        <v>362</v>
      </c>
      <c r="D167" s="242">
        <f t="shared" si="2"/>
        <v>185.45</v>
      </c>
      <c r="E167" s="226">
        <f>E168</f>
        <v>185.45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5.75" thickBot="1" x14ac:dyDescent="0.3">
      <c r="B168" s="184">
        <v>41311001</v>
      </c>
      <c r="C168" s="193" t="s">
        <v>363</v>
      </c>
      <c r="D168" s="242">
        <f t="shared" si="2"/>
        <v>185.45</v>
      </c>
      <c r="E168">
        <v>185.45</v>
      </c>
      <c r="F168" s="227"/>
      <c r="G168" s="225"/>
      <c r="H168" s="227"/>
      <c r="I168" s="225"/>
      <c r="J168" s="227"/>
      <c r="K168" s="227"/>
      <c r="P168" s="87"/>
      <c r="R168" s="87"/>
    </row>
    <row r="169" spans="2:18" ht="15.75" thickBot="1" x14ac:dyDescent="0.25">
      <c r="B169" s="90">
        <v>41312</v>
      </c>
      <c r="C169" s="183" t="s">
        <v>364</v>
      </c>
      <c r="D169" s="242">
        <f t="shared" si="2"/>
        <v>0</v>
      </c>
      <c r="E169" s="226">
        <f>E170</f>
        <v>0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5.75" thickBot="1" x14ac:dyDescent="0.3">
      <c r="B170" s="184">
        <v>41312001</v>
      </c>
      <c r="C170" s="193" t="s">
        <v>365</v>
      </c>
      <c r="D170" s="242">
        <f t="shared" si="2"/>
        <v>0</v>
      </c>
      <c r="E170" s="226"/>
      <c r="F170" s="227"/>
      <c r="G170" s="225"/>
      <c r="H170" s="227"/>
      <c r="I170" s="225"/>
      <c r="J170" s="227"/>
      <c r="K170" s="227"/>
      <c r="P170" s="87"/>
      <c r="R170" s="87"/>
    </row>
    <row r="171" spans="2:18" ht="16.5" thickBot="1" x14ac:dyDescent="0.3">
      <c r="B171" s="90">
        <v>41313</v>
      </c>
      <c r="C171" s="192" t="s">
        <v>366</v>
      </c>
      <c r="D171" s="242">
        <f t="shared" si="2"/>
        <v>287.5</v>
      </c>
      <c r="E171" s="226">
        <f>SUM(E172:E182)</f>
        <v>287.5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5.75" thickBot="1" x14ac:dyDescent="0.3">
      <c r="B172" s="184">
        <v>41313001</v>
      </c>
      <c r="C172" s="194" t="s">
        <v>366</v>
      </c>
      <c r="D172" s="242">
        <f t="shared" si="2"/>
        <v>287.5</v>
      </c>
      <c r="E172">
        <v>287.5</v>
      </c>
      <c r="F172" s="227"/>
      <c r="G172" s="225"/>
      <c r="H172" s="227"/>
      <c r="I172" s="225"/>
      <c r="J172" s="227"/>
      <c r="K172" s="227"/>
      <c r="P172" s="87"/>
      <c r="R172" s="87"/>
    </row>
    <row r="173" spans="2:18" ht="15.75" thickBot="1" x14ac:dyDescent="0.3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5.75" thickBot="1" x14ac:dyDescent="0.3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5.75" thickBot="1" x14ac:dyDescent="0.3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5.75" thickBot="1" x14ac:dyDescent="0.3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5.75" thickBot="1" x14ac:dyDescent="0.3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5.75" thickBot="1" x14ac:dyDescent="0.3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5.75" thickBot="1" x14ac:dyDescent="0.3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5.75" thickBot="1" x14ac:dyDescent="0.3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5.75" thickBot="1" x14ac:dyDescent="0.3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5.75" thickBot="1" x14ac:dyDescent="0.3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5.75" thickBot="1" x14ac:dyDescent="0.25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5.75" thickBot="1" x14ac:dyDescent="0.3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5.75" thickBot="1" x14ac:dyDescent="0.3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5.75" thickBot="1" x14ac:dyDescent="0.3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5.75" thickBot="1" x14ac:dyDescent="0.3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5.75" thickBot="1" x14ac:dyDescent="0.3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5.75" thickBot="1" x14ac:dyDescent="0.3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9.5" thickBot="1" x14ac:dyDescent="0.35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5.75" thickBot="1" x14ac:dyDescent="0.25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5.75" thickBot="1" x14ac:dyDescent="0.3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5.75" thickBot="1" x14ac:dyDescent="0.25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5.75" thickBot="1" x14ac:dyDescent="0.3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5.75" thickBot="1" x14ac:dyDescent="0.3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5.75" thickBot="1" x14ac:dyDescent="0.3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5.75" thickBot="1" x14ac:dyDescent="0.3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5.75" thickBot="1" x14ac:dyDescent="0.3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5.75" thickBot="1" x14ac:dyDescent="0.3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5.75" thickBot="1" x14ac:dyDescent="0.3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5.75" thickBot="1" x14ac:dyDescent="0.25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5.75" thickBot="1" x14ac:dyDescent="0.3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5.75" thickBot="1" x14ac:dyDescent="0.25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5.75" thickBot="1" x14ac:dyDescent="0.3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5.75" thickBot="1" x14ac:dyDescent="0.3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5.75" thickBot="1" x14ac:dyDescent="0.3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5.75" thickBot="1" x14ac:dyDescent="0.25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5.75" thickBot="1" x14ac:dyDescent="0.3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5.75" thickBot="1" x14ac:dyDescent="0.3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9.5" thickBot="1" x14ac:dyDescent="0.35">
      <c r="B210" s="91">
        <v>42</v>
      </c>
      <c r="C210" s="182" t="s">
        <v>2</v>
      </c>
      <c r="D210" s="242">
        <f t="shared" si="3"/>
        <v>52526.5</v>
      </c>
      <c r="E210" s="228"/>
      <c r="F210" s="227">
        <f>SUM(F211,F249)</f>
        <v>52526.5</v>
      </c>
      <c r="G210" s="229"/>
      <c r="H210" s="230"/>
      <c r="I210" s="231"/>
      <c r="J210" s="230"/>
      <c r="K210" s="230"/>
      <c r="P210" s="87"/>
      <c r="R210" s="87"/>
    </row>
    <row r="211" spans="2:18" ht="16.5" thickBot="1" x14ac:dyDescent="0.3">
      <c r="B211" s="92">
        <v>421</v>
      </c>
      <c r="C211" s="195" t="s">
        <v>396</v>
      </c>
      <c r="D211" s="242">
        <f t="shared" si="3"/>
        <v>52526.5</v>
      </c>
      <c r="E211" s="232"/>
      <c r="F211" s="227">
        <f>SUM(F212,F214,F223,F232,F238)</f>
        <v>52526.5</v>
      </c>
      <c r="G211" s="233"/>
      <c r="H211" s="230"/>
      <c r="I211" s="231"/>
      <c r="J211" s="230"/>
      <c r="K211" s="230"/>
      <c r="P211" s="87"/>
      <c r="R211" s="87"/>
    </row>
    <row r="212" spans="2:18" ht="15.75" thickBot="1" x14ac:dyDescent="0.3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5.75" thickBot="1" x14ac:dyDescent="0.3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5.75" thickBot="1" x14ac:dyDescent="0.3">
      <c r="B214" s="93">
        <v>42102</v>
      </c>
      <c r="C214" s="195" t="s">
        <v>20</v>
      </c>
      <c r="D214" s="242">
        <f t="shared" si="3"/>
        <v>12000</v>
      </c>
      <c r="E214" s="232"/>
      <c r="F214" s="227">
        <f>SUM(F215:F222)</f>
        <v>12000</v>
      </c>
      <c r="G214" s="233"/>
      <c r="H214" s="230"/>
      <c r="I214" s="231"/>
      <c r="J214" s="230"/>
      <c r="K214" s="230"/>
      <c r="P214" s="87"/>
      <c r="R214" s="87"/>
    </row>
    <row r="215" spans="2:18" ht="15.75" thickBot="1" x14ac:dyDescent="0.3">
      <c r="B215" s="94">
        <v>42102001</v>
      </c>
      <c r="C215" s="194" t="s">
        <v>397</v>
      </c>
      <c r="D215" s="242">
        <f t="shared" si="3"/>
        <v>0</v>
      </c>
      <c r="E215" s="232"/>
      <c r="F215" s="227"/>
      <c r="G215" s="233"/>
      <c r="H215" s="230"/>
      <c r="I215" s="231"/>
      <c r="J215" s="230"/>
      <c r="K215" s="230"/>
      <c r="P215" s="87"/>
      <c r="R215" s="87"/>
    </row>
    <row r="216" spans="2:18" ht="15.75" thickBot="1" x14ac:dyDescent="0.3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5.75" thickBot="1" x14ac:dyDescent="0.3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5.75" thickBot="1" x14ac:dyDescent="0.3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5.75" thickBot="1" x14ac:dyDescent="0.3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5.75" thickBot="1" x14ac:dyDescent="0.3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5.75" thickBot="1" x14ac:dyDescent="0.3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5.75" thickBot="1" x14ac:dyDescent="0.3">
      <c r="B222" s="94">
        <v>42102008</v>
      </c>
      <c r="C222" s="196" t="s">
        <v>404</v>
      </c>
      <c r="D222" s="242">
        <f t="shared" si="3"/>
        <v>12000</v>
      </c>
      <c r="E222" s="232"/>
      <c r="F222" s="247">
        <v>12000</v>
      </c>
      <c r="G222" s="233"/>
      <c r="H222" s="230"/>
      <c r="I222" s="231"/>
      <c r="J222" s="230"/>
      <c r="K222" s="230"/>
      <c r="P222" s="87"/>
      <c r="R222" s="87"/>
    </row>
    <row r="223" spans="2:18" ht="15.75" thickBot="1" x14ac:dyDescent="0.3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5.75" thickBot="1" x14ac:dyDescent="0.3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5.75" thickBot="1" x14ac:dyDescent="0.3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5.75" thickBot="1" x14ac:dyDescent="0.3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5.75" thickBot="1" x14ac:dyDescent="0.3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5.75" thickBot="1" x14ac:dyDescent="0.3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5.75" thickBot="1" x14ac:dyDescent="0.3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5.75" thickBot="1" x14ac:dyDescent="0.3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5.75" thickBot="1" x14ac:dyDescent="0.3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5" thickBot="1" x14ac:dyDescent="0.3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5.75" thickBot="1" x14ac:dyDescent="0.3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5.75" thickBot="1" x14ac:dyDescent="0.3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5.75" thickBot="1" x14ac:dyDescent="0.3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5.75" thickBot="1" x14ac:dyDescent="0.3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5.75" thickBot="1" x14ac:dyDescent="0.3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5" thickBot="1" x14ac:dyDescent="0.3">
      <c r="B238" s="93">
        <v>42105</v>
      </c>
      <c r="C238" s="192" t="s">
        <v>24</v>
      </c>
      <c r="D238" s="242">
        <f t="shared" si="3"/>
        <v>40526.5</v>
      </c>
      <c r="E238" s="232"/>
      <c r="F238" s="227">
        <f>SUM(F239:F248)</f>
        <v>40526.5</v>
      </c>
      <c r="G238" s="233"/>
      <c r="H238" s="230"/>
      <c r="I238" s="231"/>
      <c r="J238" s="230"/>
      <c r="K238" s="230"/>
      <c r="P238" s="87"/>
      <c r="R238" s="87"/>
    </row>
    <row r="239" spans="2:18" ht="15.75" thickBot="1" x14ac:dyDescent="0.3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5.75" thickBot="1" x14ac:dyDescent="0.3">
      <c r="B240" s="88">
        <v>42105002</v>
      </c>
      <c r="C240" s="194" t="s">
        <v>145</v>
      </c>
      <c r="D240" s="242">
        <f t="shared" si="3"/>
        <v>6031.5</v>
      </c>
      <c r="E240" s="232"/>
      <c r="F240" s="247">
        <v>6031.5</v>
      </c>
      <c r="G240" s="233"/>
      <c r="H240" s="230"/>
      <c r="I240" s="231"/>
      <c r="J240" s="230"/>
      <c r="K240" s="230"/>
      <c r="P240" s="87"/>
      <c r="R240" s="87"/>
    </row>
    <row r="241" spans="2:18" ht="15.75" thickBot="1" x14ac:dyDescent="0.3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5.75" thickBot="1" x14ac:dyDescent="0.3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5.75" thickBot="1" x14ac:dyDescent="0.3">
      <c r="B243" s="88">
        <v>42105005</v>
      </c>
      <c r="C243" s="194" t="s">
        <v>151</v>
      </c>
      <c r="D243" s="242">
        <f t="shared" si="3"/>
        <v>12000</v>
      </c>
      <c r="E243" s="232"/>
      <c r="F243" s="247">
        <v>12000</v>
      </c>
      <c r="G243" s="233"/>
      <c r="H243" s="230"/>
      <c r="I243" s="231"/>
      <c r="J243" s="230"/>
      <c r="K243" s="230"/>
      <c r="P243" s="87"/>
      <c r="R243" s="87"/>
    </row>
    <row r="244" spans="2:18" ht="15.75" thickBot="1" x14ac:dyDescent="0.3">
      <c r="B244" s="88">
        <v>42105006</v>
      </c>
      <c r="C244" s="194" t="s">
        <v>153</v>
      </c>
      <c r="D244" s="242">
        <f t="shared" si="3"/>
        <v>22495</v>
      </c>
      <c r="E244" s="232"/>
      <c r="F244" s="247">
        <v>22495</v>
      </c>
      <c r="G244" s="233"/>
      <c r="H244" s="230"/>
      <c r="I244" s="231"/>
      <c r="J244" s="230"/>
      <c r="K244" s="230"/>
      <c r="P244" s="87"/>
      <c r="R244" s="87"/>
    </row>
    <row r="245" spans="2:18" ht="15.75" thickBot="1" x14ac:dyDescent="0.3">
      <c r="B245" s="88">
        <v>42105007</v>
      </c>
      <c r="C245" s="194" t="s">
        <v>155</v>
      </c>
      <c r="D245" s="242">
        <f t="shared" si="3"/>
        <v>0</v>
      </c>
      <c r="E245" s="232"/>
      <c r="F245" s="227"/>
      <c r="G245" s="233"/>
      <c r="H245" s="230"/>
      <c r="I245" s="231"/>
      <c r="J245" s="230"/>
      <c r="K245" s="230"/>
      <c r="P245" s="87"/>
      <c r="R245" s="87"/>
    </row>
    <row r="246" spans="2:18" ht="15.75" thickBot="1" x14ac:dyDescent="0.3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5.75" thickBot="1" x14ac:dyDescent="0.3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5.75" thickBot="1" x14ac:dyDescent="0.3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5" thickBot="1" x14ac:dyDescent="0.3">
      <c r="B249" s="92">
        <v>422</v>
      </c>
      <c r="C249" s="195" t="s">
        <v>25</v>
      </c>
      <c r="D249" s="242">
        <f t="shared" si="3"/>
        <v>0</v>
      </c>
      <c r="E249" s="232"/>
      <c r="F249" s="227">
        <f>SUM(F250,F252,F254)</f>
        <v>0</v>
      </c>
      <c r="G249" s="234"/>
      <c r="H249" s="230"/>
      <c r="I249" s="231"/>
      <c r="J249" s="230"/>
      <c r="K249" s="230"/>
      <c r="P249" s="87"/>
      <c r="R249" s="87"/>
    </row>
    <row r="250" spans="2:18" ht="16.5" thickBot="1" x14ac:dyDescent="0.3">
      <c r="B250" s="93">
        <v>42201</v>
      </c>
      <c r="C250" s="192" t="s">
        <v>407</v>
      </c>
      <c r="D250" s="242">
        <f t="shared" si="3"/>
        <v>0</v>
      </c>
      <c r="E250" s="232"/>
      <c r="F250" s="227">
        <f>F251</f>
        <v>0</v>
      </c>
      <c r="G250" s="234"/>
      <c r="H250" s="230"/>
      <c r="I250" s="231"/>
      <c r="J250" s="230"/>
      <c r="K250" s="230"/>
      <c r="P250" s="87"/>
      <c r="R250" s="87"/>
    </row>
    <row r="251" spans="2:18" ht="16.5" thickBot="1" x14ac:dyDescent="0.3">
      <c r="B251" s="88">
        <v>42201001</v>
      </c>
      <c r="C251" s="197" t="s">
        <v>407</v>
      </c>
      <c r="D251" s="242">
        <f t="shared" si="3"/>
        <v>0</v>
      </c>
      <c r="E251" s="232"/>
      <c r="F251" s="227"/>
      <c r="G251" s="234"/>
      <c r="H251" s="230"/>
      <c r="I251" s="231"/>
      <c r="J251" s="230"/>
      <c r="K251" s="230"/>
      <c r="P251" s="87"/>
      <c r="R251" s="87"/>
    </row>
    <row r="252" spans="2:18" ht="16.5" thickBot="1" x14ac:dyDescent="0.3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5" thickBot="1" x14ac:dyDescent="0.3">
      <c r="B253" s="95">
        <v>42202201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5" thickBot="1" x14ac:dyDescent="0.3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5" thickBot="1" x14ac:dyDescent="0.3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9.5" thickBot="1" x14ac:dyDescent="0.35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9.5" thickBot="1" x14ac:dyDescent="0.35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9.5" thickBot="1" x14ac:dyDescent="0.35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5.75" thickBot="1" x14ac:dyDescent="0.3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9.5" thickBot="1" x14ac:dyDescent="0.35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5.75" thickBot="1" x14ac:dyDescent="0.3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5" thickBot="1" x14ac:dyDescent="0.3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5.75" thickBot="1" x14ac:dyDescent="0.3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9.5" thickBot="1" x14ac:dyDescent="0.35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5.75" thickBot="1" x14ac:dyDescent="0.3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5.75" thickBot="1" x14ac:dyDescent="0.3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5.75" thickBot="1" x14ac:dyDescent="0.3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5.75" thickBot="1" x14ac:dyDescent="0.3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5.75" thickBot="1" x14ac:dyDescent="0.3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5.75" thickBot="1" x14ac:dyDescent="0.3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5.75" thickBot="1" x14ac:dyDescent="0.3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5.75" thickBot="1" x14ac:dyDescent="0.3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5.75" thickBot="1" x14ac:dyDescent="0.3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5.75" thickBot="1" x14ac:dyDescent="0.3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5.75" thickBot="1" x14ac:dyDescent="0.3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5.75" thickBot="1" x14ac:dyDescent="0.3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5.75" thickBot="1" x14ac:dyDescent="0.3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9.5" thickBot="1" x14ac:dyDescent="0.35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5.75" thickBot="1" x14ac:dyDescent="0.3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9.5" thickBot="1" x14ac:dyDescent="0.35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5.75" thickBot="1" x14ac:dyDescent="0.3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5.75" thickBot="1" x14ac:dyDescent="0.3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5.75" thickBot="1" x14ac:dyDescent="0.3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5.75" thickBot="1" x14ac:dyDescent="0.3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9.5" thickBot="1" x14ac:dyDescent="0.35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9.5" thickBot="1" x14ac:dyDescent="0.35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9.5" thickBot="1" x14ac:dyDescent="0.35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5" thickBot="1" x14ac:dyDescent="0.3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5" thickBot="1" x14ac:dyDescent="0.3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5" thickBot="1" x14ac:dyDescent="0.3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5" thickBot="1" x14ac:dyDescent="0.3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5" thickBot="1" x14ac:dyDescent="0.3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 x14ac:dyDescent="0.25">
      <c r="B293" s="96"/>
      <c r="C293" s="97" t="s">
        <v>42</v>
      </c>
      <c r="D293" s="243">
        <f>D5</f>
        <v>58711.839999999997</v>
      </c>
      <c r="E293" s="243">
        <f>E5</f>
        <v>6185.34</v>
      </c>
      <c r="F293" s="243">
        <f>F210</f>
        <v>52526.5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5" thickTop="1" x14ac:dyDescent="0.2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rightToLeft="1" topLeftCell="A22" workbookViewId="0">
      <selection activeCell="D20" sqref="D20"/>
    </sheetView>
  </sheetViews>
  <sheetFormatPr defaultRowHeight="14.25" x14ac:dyDescent="0.2"/>
  <cols>
    <col min="3" max="3" width="44.375" customWidth="1"/>
    <col min="4" max="4" width="10.875" bestFit="1" customWidth="1"/>
    <col min="5" max="5" width="9.875" bestFit="1" customWidth="1"/>
    <col min="6" max="6" width="17.625" customWidth="1"/>
  </cols>
  <sheetData>
    <row r="2" spans="2:6" ht="20.25" x14ac:dyDescent="0.3">
      <c r="B2" s="286" t="s">
        <v>444</v>
      </c>
      <c r="C2" s="286"/>
      <c r="D2" s="286"/>
      <c r="E2" s="286"/>
      <c r="F2" s="286"/>
    </row>
    <row r="3" spans="2:6" ht="15" thickBot="1" x14ac:dyDescent="0.25"/>
    <row r="4" spans="2:6" ht="45" thickTop="1" thickBot="1" x14ac:dyDescent="0.25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30" thickTop="1" x14ac:dyDescent="0.2">
      <c r="B5" s="201">
        <v>1</v>
      </c>
      <c r="C5" s="202" t="s">
        <v>43</v>
      </c>
      <c r="D5" s="203"/>
      <c r="E5" s="204"/>
      <c r="F5" s="157"/>
    </row>
    <row r="6" spans="2:6" ht="18" x14ac:dyDescent="0.25">
      <c r="B6" s="205">
        <v>11</v>
      </c>
      <c r="C6" s="206" t="s">
        <v>44</v>
      </c>
      <c r="D6" s="203"/>
      <c r="E6" s="204"/>
      <c r="F6" s="160"/>
    </row>
    <row r="7" spans="2:6" ht="22.5" customHeight="1" x14ac:dyDescent="0.2">
      <c r="B7" s="207">
        <v>111</v>
      </c>
      <c r="C7" s="208" t="s">
        <v>421</v>
      </c>
      <c r="D7" s="247">
        <v>494920.14</v>
      </c>
      <c r="E7" s="247">
        <v>537758.24</v>
      </c>
      <c r="F7" s="160"/>
    </row>
    <row r="8" spans="2:6" ht="22.5" customHeight="1" x14ac:dyDescent="0.2">
      <c r="B8" s="207">
        <v>112</v>
      </c>
      <c r="C8" s="208" t="s">
        <v>45</v>
      </c>
      <c r="D8" s="203"/>
      <c r="E8" s="204"/>
      <c r="F8" s="160"/>
    </row>
    <row r="9" spans="2:6" ht="22.5" customHeight="1" x14ac:dyDescent="0.2">
      <c r="B9" s="207">
        <v>113</v>
      </c>
      <c r="C9" s="208" t="s">
        <v>46</v>
      </c>
      <c r="D9" s="203"/>
      <c r="E9" s="204"/>
      <c r="F9" s="160"/>
    </row>
    <row r="10" spans="2:6" ht="22.5" customHeight="1" x14ac:dyDescent="0.2">
      <c r="B10" s="207">
        <v>114</v>
      </c>
      <c r="C10" s="208" t="s">
        <v>47</v>
      </c>
      <c r="D10" s="203"/>
      <c r="E10" s="204"/>
      <c r="F10" s="160"/>
    </row>
    <row r="11" spans="2:6" ht="22.5" customHeight="1" x14ac:dyDescent="0.2">
      <c r="B11" s="207">
        <v>115</v>
      </c>
      <c r="C11" s="208" t="s">
        <v>48</v>
      </c>
      <c r="D11" s="203"/>
      <c r="E11" s="204"/>
      <c r="F11" s="160"/>
    </row>
    <row r="12" spans="2:6" ht="22.5" customHeight="1" x14ac:dyDescent="0.2">
      <c r="B12" s="207">
        <v>116</v>
      </c>
      <c r="C12" s="208" t="s">
        <v>49</v>
      </c>
      <c r="D12" s="203"/>
      <c r="E12" s="204"/>
      <c r="F12" s="160"/>
    </row>
    <row r="13" spans="2:6" ht="22.5" customHeight="1" x14ac:dyDescent="0.2">
      <c r="B13" s="207">
        <v>117</v>
      </c>
      <c r="C13" s="208" t="s">
        <v>50</v>
      </c>
      <c r="D13" s="203"/>
      <c r="E13" s="204"/>
      <c r="F13" s="160"/>
    </row>
    <row r="14" spans="2:6" ht="22.5" customHeight="1" thickBot="1" x14ac:dyDescent="0.25">
      <c r="B14" s="207">
        <v>118</v>
      </c>
      <c r="C14" s="208" t="s">
        <v>51</v>
      </c>
      <c r="D14" s="203"/>
      <c r="E14" s="204"/>
      <c r="F14" s="160"/>
    </row>
    <row r="15" spans="2:6" ht="22.5" customHeight="1" thickBot="1" x14ac:dyDescent="0.25">
      <c r="B15" s="110"/>
      <c r="C15" s="111" t="s">
        <v>422</v>
      </c>
      <c r="D15" s="161">
        <f>SUM(D7:D14)</f>
        <v>494920.14</v>
      </c>
      <c r="E15" s="161">
        <f>SUM(E7:E14)</f>
        <v>537758.24</v>
      </c>
      <c r="F15" s="161"/>
    </row>
    <row r="16" spans="2:6" ht="20.25" x14ac:dyDescent="0.25">
      <c r="B16" s="205">
        <v>12</v>
      </c>
      <c r="C16" s="209" t="s">
        <v>52</v>
      </c>
      <c r="D16" s="210"/>
      <c r="E16" s="211"/>
      <c r="F16" s="160"/>
    </row>
    <row r="17" spans="2:6" ht="21" customHeight="1" x14ac:dyDescent="0.2">
      <c r="B17" s="207">
        <v>121</v>
      </c>
      <c r="C17" s="208" t="s">
        <v>53</v>
      </c>
      <c r="D17" s="247">
        <v>280288</v>
      </c>
      <c r="E17" s="247">
        <v>280288</v>
      </c>
      <c r="F17" s="160"/>
    </row>
    <row r="18" spans="2:6" ht="21" customHeight="1" x14ac:dyDescent="0.2">
      <c r="B18" s="207">
        <v>122</v>
      </c>
      <c r="C18" s="208" t="s">
        <v>54</v>
      </c>
      <c r="D18" s="247">
        <v>11500</v>
      </c>
      <c r="E18" s="247">
        <v>11500</v>
      </c>
      <c r="F18" s="160"/>
    </row>
    <row r="19" spans="2:6" ht="21" customHeight="1" x14ac:dyDescent="0.2">
      <c r="B19" s="207">
        <v>123</v>
      </c>
      <c r="C19" s="208" t="s">
        <v>55</v>
      </c>
      <c r="D19" s="210"/>
      <c r="E19" s="211"/>
      <c r="F19" s="160"/>
    </row>
    <row r="20" spans="2:6" ht="21" customHeight="1" x14ac:dyDescent="0.2">
      <c r="B20" s="207">
        <v>124</v>
      </c>
      <c r="C20" s="208" t="s">
        <v>56</v>
      </c>
      <c r="D20" s="247">
        <v>375862</v>
      </c>
      <c r="E20" s="247">
        <v>375862</v>
      </c>
      <c r="F20" s="160"/>
    </row>
    <row r="21" spans="2:6" ht="21" customHeight="1" thickBot="1" x14ac:dyDescent="0.25">
      <c r="B21" s="212">
        <v>125</v>
      </c>
      <c r="C21" s="213" t="s">
        <v>57</v>
      </c>
      <c r="D21" s="210"/>
      <c r="E21" s="211"/>
      <c r="F21" s="162"/>
    </row>
    <row r="22" spans="2:6" ht="28.5" thickBot="1" x14ac:dyDescent="0.25">
      <c r="B22" s="110"/>
      <c r="C22" s="111" t="s">
        <v>423</v>
      </c>
      <c r="D22" s="161">
        <f>SUM(D17:D21)</f>
        <v>667650</v>
      </c>
      <c r="E22" s="161">
        <f>SUM(E17:E21)</f>
        <v>667650</v>
      </c>
      <c r="F22" s="161"/>
    </row>
    <row r="23" spans="2:6" ht="20.25" x14ac:dyDescent="0.25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 x14ac:dyDescent="0.2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 x14ac:dyDescent="0.2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 x14ac:dyDescent="0.2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 x14ac:dyDescent="0.2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 x14ac:dyDescent="0.2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 x14ac:dyDescent="0.2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 x14ac:dyDescent="0.25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28.5" thickTop="1" x14ac:dyDescent="0.2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 x14ac:dyDescent="0.25">
      <c r="D32" s="165"/>
      <c r="E32" s="165"/>
      <c r="F32" s="165"/>
    </row>
    <row r="33" spans="2:6" ht="27" customHeight="1" thickTop="1" thickBot="1" x14ac:dyDescent="0.25">
      <c r="B33" s="284" t="s">
        <v>425</v>
      </c>
      <c r="C33" s="285"/>
      <c r="D33" s="166">
        <f>D15+D22+D31</f>
        <v>1162570.1400000001</v>
      </c>
      <c r="E33" s="166">
        <f>E15+E22+E31</f>
        <v>1205408.24</v>
      </c>
      <c r="F33" s="167"/>
    </row>
    <row r="34" spans="2:6" ht="15" thickTop="1" x14ac:dyDescent="0.2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1"/>
  <sheetViews>
    <sheetView rightToLeft="1" topLeftCell="A19" zoomScale="96" zoomScaleNormal="96" workbookViewId="0">
      <selection activeCell="F25" sqref="F25:F26"/>
    </sheetView>
  </sheetViews>
  <sheetFormatPr defaultRowHeight="14.25" x14ac:dyDescent="0.2"/>
  <cols>
    <col min="3" max="3" width="8.125" bestFit="1" customWidth="1"/>
    <col min="4" max="4" width="33.375" customWidth="1"/>
    <col min="5" max="5" width="11.375" bestFit="1" customWidth="1"/>
    <col min="6" max="6" width="12.375" bestFit="1" customWidth="1"/>
    <col min="7" max="7" width="23.375" customWidth="1"/>
  </cols>
  <sheetData>
    <row r="2" spans="3:7" ht="20.25" x14ac:dyDescent="0.3">
      <c r="C2" s="286" t="s">
        <v>445</v>
      </c>
      <c r="D2" s="286"/>
      <c r="E2" s="286"/>
      <c r="F2" s="286"/>
      <c r="G2" s="286"/>
    </row>
    <row r="3" spans="3:7" ht="15" thickBot="1" x14ac:dyDescent="0.25"/>
    <row r="4" spans="3:7" ht="36" thickTop="1" thickBot="1" x14ac:dyDescent="0.25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30" thickTop="1" x14ac:dyDescent="0.2">
      <c r="C5" s="106">
        <v>2</v>
      </c>
      <c r="D5" s="105" t="s">
        <v>428</v>
      </c>
      <c r="E5" s="155"/>
      <c r="F5" s="156"/>
      <c r="G5" s="157"/>
    </row>
    <row r="6" spans="3:7" ht="20.25" x14ac:dyDescent="0.25">
      <c r="C6" s="102">
        <v>21</v>
      </c>
      <c r="D6" s="103" t="s">
        <v>65</v>
      </c>
      <c r="E6" s="158"/>
      <c r="F6" s="159"/>
      <c r="G6" s="160"/>
    </row>
    <row r="7" spans="3:7" ht="15.75" x14ac:dyDescent="0.2">
      <c r="C7" s="104">
        <v>211</v>
      </c>
      <c r="D7" s="33" t="s">
        <v>66</v>
      </c>
      <c r="E7" s="158"/>
      <c r="F7" s="159"/>
      <c r="G7" s="160"/>
    </row>
    <row r="8" spans="3:7" ht="15.75" x14ac:dyDescent="0.2">
      <c r="C8" s="104">
        <v>212</v>
      </c>
      <c r="D8" s="33" t="s">
        <v>67</v>
      </c>
      <c r="E8" s="158"/>
      <c r="F8" s="159"/>
      <c r="G8" s="160"/>
    </row>
    <row r="9" spans="3:7" ht="15.75" x14ac:dyDescent="0.2">
      <c r="C9" s="104">
        <v>213</v>
      </c>
      <c r="D9" s="33" t="s">
        <v>68</v>
      </c>
      <c r="E9" s="158"/>
      <c r="F9" s="159"/>
      <c r="G9" s="160"/>
    </row>
    <row r="10" spans="3:7" ht="15.75" x14ac:dyDescent="0.2">
      <c r="C10" s="104">
        <v>214</v>
      </c>
      <c r="D10" s="33" t="s">
        <v>69</v>
      </c>
      <c r="E10" s="158"/>
      <c r="F10" s="159"/>
      <c r="G10" s="160"/>
    </row>
    <row r="11" spans="3:7" ht="15.75" x14ac:dyDescent="0.2">
      <c r="C11" s="104">
        <v>215</v>
      </c>
      <c r="D11" s="33" t="s">
        <v>70</v>
      </c>
      <c r="E11" s="158"/>
      <c r="F11" s="159"/>
      <c r="G11" s="160"/>
    </row>
    <row r="12" spans="3:7" ht="16.5" thickBot="1" x14ac:dyDescent="0.25">
      <c r="C12" s="104">
        <v>216</v>
      </c>
      <c r="D12" s="33" t="s">
        <v>71</v>
      </c>
      <c r="E12" s="158"/>
      <c r="F12" s="159"/>
      <c r="G12" s="160"/>
    </row>
    <row r="13" spans="3:7" ht="28.5" thickBot="1" x14ac:dyDescent="0.25">
      <c r="C13" s="110"/>
      <c r="D13" s="111" t="s">
        <v>429</v>
      </c>
      <c r="E13" s="161">
        <f>SUM(E7:E12)</f>
        <v>0</v>
      </c>
      <c r="F13" s="161">
        <f>SUM(F7:F12)</f>
        <v>0</v>
      </c>
      <c r="G13" s="161"/>
    </row>
    <row r="14" spans="3:7" ht="20.25" x14ac:dyDescent="0.25">
      <c r="C14" s="205">
        <v>22</v>
      </c>
      <c r="D14" s="209" t="s">
        <v>72</v>
      </c>
      <c r="E14" s="210"/>
      <c r="F14" s="211"/>
      <c r="G14" s="160"/>
    </row>
    <row r="15" spans="3:7" ht="15.75" x14ac:dyDescent="0.2">
      <c r="C15" s="207">
        <v>221</v>
      </c>
      <c r="D15" s="208" t="s">
        <v>73</v>
      </c>
      <c r="E15" s="210"/>
      <c r="F15" s="211"/>
      <c r="G15" s="160"/>
    </row>
    <row r="16" spans="3:7" ht="15.75" x14ac:dyDescent="0.2">
      <c r="C16" s="207">
        <v>222</v>
      </c>
      <c r="D16" s="208" t="s">
        <v>74</v>
      </c>
      <c r="E16" s="210"/>
      <c r="F16" s="211"/>
      <c r="G16" s="160"/>
    </row>
    <row r="17" spans="3:7" ht="15.75" x14ac:dyDescent="0.2">
      <c r="C17" s="207">
        <v>223</v>
      </c>
      <c r="D17" s="208" t="s">
        <v>75</v>
      </c>
      <c r="E17" s="210"/>
      <c r="F17" s="211"/>
      <c r="G17" s="160"/>
    </row>
    <row r="18" spans="3:7" ht="15.75" x14ac:dyDescent="0.2">
      <c r="C18" s="207">
        <v>224</v>
      </c>
      <c r="D18" s="213" t="s">
        <v>76</v>
      </c>
      <c r="E18" s="210"/>
      <c r="F18" s="211"/>
      <c r="G18" s="162"/>
    </row>
    <row r="19" spans="3:7" ht="15.75" x14ac:dyDescent="0.2">
      <c r="C19" s="207">
        <v>225</v>
      </c>
      <c r="D19" s="213" t="s">
        <v>77</v>
      </c>
      <c r="E19" s="245">
        <f>F19+'تقرير المصروفات '!E134</f>
        <v>269146.21999999997</v>
      </c>
      <c r="F19" s="247">
        <v>268322.48</v>
      </c>
      <c r="G19" s="162"/>
    </row>
    <row r="20" spans="3:7" ht="15.75" x14ac:dyDescent="0.2">
      <c r="C20" s="207">
        <v>226</v>
      </c>
      <c r="D20" s="213" t="s">
        <v>78</v>
      </c>
      <c r="E20" s="210"/>
      <c r="F20" s="211"/>
      <c r="G20" s="162"/>
    </row>
    <row r="21" spans="3:7" ht="16.5" thickBot="1" x14ac:dyDescent="0.25">
      <c r="C21" s="207">
        <v>227</v>
      </c>
      <c r="D21" s="213" t="s">
        <v>79</v>
      </c>
      <c r="E21" s="210"/>
      <c r="F21" s="211"/>
      <c r="G21" s="162"/>
    </row>
    <row r="22" spans="3:7" ht="28.5" thickBot="1" x14ac:dyDescent="0.25">
      <c r="C22" s="110"/>
      <c r="D22" s="111" t="s">
        <v>431</v>
      </c>
      <c r="E22" s="161">
        <f>SUM(E15:E21)</f>
        <v>269146.21999999997</v>
      </c>
      <c r="F22" s="161">
        <f>SUM(F15:F21)</f>
        <v>268322.48</v>
      </c>
      <c r="G22" s="161"/>
    </row>
    <row r="23" spans="3:7" ht="20.25" x14ac:dyDescent="0.25">
      <c r="C23" s="214">
        <v>23</v>
      </c>
      <c r="D23" s="215" t="s">
        <v>430</v>
      </c>
      <c r="E23" s="203"/>
      <c r="F23" s="204"/>
      <c r="G23" s="157"/>
    </row>
    <row r="24" spans="3:7" ht="20.25" x14ac:dyDescent="0.25">
      <c r="C24" s="214">
        <v>231</v>
      </c>
      <c r="D24" s="215" t="s">
        <v>430</v>
      </c>
      <c r="E24" s="203"/>
      <c r="F24" s="204"/>
      <c r="G24" s="157"/>
    </row>
    <row r="25" spans="3:7" ht="15.75" x14ac:dyDescent="0.2">
      <c r="C25" s="207">
        <v>23101</v>
      </c>
      <c r="D25" s="208" t="s">
        <v>80</v>
      </c>
      <c r="E25" s="246">
        <f>F25+'تقرير الايرادات والتبرعات '!G12+'تقرير الايرادات والتبرعات '!H12-'تقرير المصروفات '!F211</f>
        <v>186568.45999999996</v>
      </c>
      <c r="F25" s="204">
        <v>227094.95999999996</v>
      </c>
      <c r="G25" s="160"/>
    </row>
    <row r="26" spans="3:7" ht="15.75" x14ac:dyDescent="0.2">
      <c r="C26" s="207">
        <v>23102</v>
      </c>
      <c r="D26" s="208" t="s">
        <v>442</v>
      </c>
      <c r="E26" s="246">
        <f>F26+'تقرير الايرادات والتبرعات '!D19+'تقرير الايرادات والتبرعات '!E19-'تقرير المصروفات '!F249-'تقرير المصروفات '!E6</f>
        <v>706855.46000000008</v>
      </c>
      <c r="F26" s="204">
        <v>709990.8</v>
      </c>
      <c r="G26" s="160"/>
    </row>
    <row r="27" spans="3:7" ht="16.5" thickBot="1" x14ac:dyDescent="0.25">
      <c r="C27" s="207">
        <v>23103</v>
      </c>
      <c r="D27" s="208" t="s">
        <v>81</v>
      </c>
      <c r="E27" s="246">
        <f>'تقرير الايرادات والتبرعات '!J25+'تقرير الايرادات والتبرعات '!K25-'تقرير المصروفات '!H256</f>
        <v>0</v>
      </c>
      <c r="F27" s="204"/>
      <c r="G27" s="160"/>
    </row>
    <row r="28" spans="3:7" ht="27.75" x14ac:dyDescent="0.2">
      <c r="C28" s="112"/>
      <c r="D28" s="113" t="s">
        <v>432</v>
      </c>
      <c r="E28" s="164">
        <f>SUM(E25:E27)</f>
        <v>893423.92</v>
      </c>
      <c r="F28" s="164">
        <f>SUM(F25:F27)</f>
        <v>937085.76</v>
      </c>
      <c r="G28" s="164"/>
    </row>
    <row r="29" spans="3:7" ht="15" thickBot="1" x14ac:dyDescent="0.25">
      <c r="E29" s="165"/>
      <c r="F29" s="165"/>
      <c r="G29" s="165"/>
    </row>
    <row r="30" spans="3:7" ht="29.25" thickTop="1" thickBot="1" x14ac:dyDescent="0.25">
      <c r="C30" s="284" t="s">
        <v>433</v>
      </c>
      <c r="D30" s="285"/>
      <c r="E30" s="166">
        <f>E13+E22+E28</f>
        <v>1162570.1400000001</v>
      </c>
      <c r="F30" s="166">
        <f>F13+F22+F28</f>
        <v>1205408.24</v>
      </c>
      <c r="G30" s="167"/>
    </row>
    <row r="31" spans="3:7" ht="15" thickTop="1" x14ac:dyDescent="0.2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0"/>
  <sheetViews>
    <sheetView rightToLeft="1" workbookViewId="0">
      <selection activeCell="C10" sqref="C10:C11"/>
    </sheetView>
  </sheetViews>
  <sheetFormatPr defaultRowHeight="14.25" x14ac:dyDescent="0.2"/>
  <cols>
    <col min="2" max="2" width="34.25" customWidth="1"/>
    <col min="3" max="3" width="16.625" style="10" customWidth="1"/>
    <col min="4" max="4" width="22.875" customWidth="1"/>
  </cols>
  <sheetData>
    <row r="3" spans="2:4" ht="23.25" x14ac:dyDescent="0.35">
      <c r="B3" s="287" t="s">
        <v>176</v>
      </c>
      <c r="C3" s="287"/>
      <c r="D3" s="287"/>
    </row>
    <row r="4" spans="2:4" ht="15" thickBot="1" x14ac:dyDescent="0.25"/>
    <row r="5" spans="2:4" ht="43.5" customHeight="1" thickTop="1" thickBot="1" x14ac:dyDescent="0.25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 x14ac:dyDescent="0.2">
      <c r="B6" s="58" t="s">
        <v>169</v>
      </c>
      <c r="C6" s="67"/>
      <c r="D6" s="59"/>
    </row>
    <row r="7" spans="2:4" s="57" customFormat="1" ht="43.5" customHeight="1" x14ac:dyDescent="0.2">
      <c r="B7" s="58" t="s">
        <v>170</v>
      </c>
      <c r="C7" s="67"/>
      <c r="D7" s="60"/>
    </row>
    <row r="8" spans="2:4" s="57" customFormat="1" ht="43.5" customHeight="1" x14ac:dyDescent="0.2">
      <c r="B8" s="77" t="s">
        <v>175</v>
      </c>
      <c r="C8" s="78">
        <f>SUM(C6:C7)</f>
        <v>0</v>
      </c>
      <c r="D8" s="79"/>
    </row>
    <row r="9" spans="2:4" ht="33" customHeight="1" x14ac:dyDescent="0.3">
      <c r="B9" s="70" t="s">
        <v>171</v>
      </c>
      <c r="C9" s="68"/>
      <c r="D9" s="61"/>
    </row>
    <row r="10" spans="2:4" ht="43.5" customHeight="1" x14ac:dyDescent="0.25">
      <c r="B10" s="62" t="s">
        <v>439</v>
      </c>
      <c r="C10" s="69"/>
      <c r="D10" s="61"/>
    </row>
    <row r="11" spans="2:4" ht="43.5" customHeight="1" x14ac:dyDescent="0.25">
      <c r="B11" s="62" t="s">
        <v>440</v>
      </c>
      <c r="C11" s="69"/>
      <c r="D11" s="61"/>
    </row>
    <row r="12" spans="2:4" ht="43.5" customHeight="1" x14ac:dyDescent="0.25">
      <c r="B12" s="62" t="s">
        <v>172</v>
      </c>
      <c r="C12" s="69"/>
      <c r="D12" s="61"/>
    </row>
    <row r="13" spans="2:4" ht="43.5" customHeight="1" x14ac:dyDescent="0.25">
      <c r="B13" s="62" t="s">
        <v>172</v>
      </c>
      <c r="C13" s="69"/>
      <c r="D13" s="61"/>
    </row>
    <row r="14" spans="2:4" ht="43.5" customHeight="1" x14ac:dyDescent="0.25">
      <c r="B14" s="62" t="s">
        <v>172</v>
      </c>
      <c r="C14" s="69"/>
      <c r="D14" s="61"/>
    </row>
    <row r="15" spans="2:4" ht="43.5" customHeight="1" x14ac:dyDescent="0.25">
      <c r="B15" s="62" t="s">
        <v>172</v>
      </c>
      <c r="C15" s="69"/>
      <c r="D15" s="61"/>
    </row>
    <row r="16" spans="2:4" ht="43.5" customHeight="1" x14ac:dyDescent="0.25">
      <c r="B16" s="62" t="s">
        <v>172</v>
      </c>
      <c r="C16" s="69"/>
      <c r="D16" s="61"/>
    </row>
    <row r="17" spans="2:4" ht="43.5" customHeight="1" x14ac:dyDescent="0.2">
      <c r="B17" s="71" t="s">
        <v>173</v>
      </c>
      <c r="C17" s="72">
        <f>SUM(C10:C16)</f>
        <v>0</v>
      </c>
      <c r="D17" s="73"/>
    </row>
    <row r="18" spans="2:4" ht="9" customHeight="1" x14ac:dyDescent="0.2">
      <c r="B18" s="63"/>
      <c r="C18" s="68"/>
      <c r="D18" s="61"/>
    </row>
    <row r="19" spans="2:4" ht="43.5" customHeight="1" thickBot="1" x14ac:dyDescent="0.25">
      <c r="B19" s="74" t="s">
        <v>174</v>
      </c>
      <c r="C19" s="75">
        <f>C8-C17</f>
        <v>0</v>
      </c>
      <c r="D19" s="76"/>
    </row>
    <row r="20" spans="2:4" ht="15" thickTop="1" x14ac:dyDescent="0.2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1"/>
  <sheetViews>
    <sheetView rightToLeft="1" zoomScale="80" zoomScaleNormal="80" workbookViewId="0">
      <selection activeCell="G8" sqref="G8"/>
    </sheetView>
  </sheetViews>
  <sheetFormatPr defaultRowHeight="14.25" x14ac:dyDescent="0.2"/>
  <cols>
    <col min="2" max="2" width="10" bestFit="1" customWidth="1"/>
    <col min="3" max="3" width="39.75" bestFit="1" customWidth="1"/>
    <col min="4" max="4" width="12.375" customWidth="1"/>
    <col min="5" max="5" width="2.75" customWidth="1"/>
    <col min="6" max="6" width="10" bestFit="1" customWidth="1"/>
    <col min="7" max="7" width="34.25" customWidth="1"/>
    <col min="8" max="8" width="13.375" customWidth="1"/>
    <col min="9" max="9" width="1.375" customWidth="1"/>
    <col min="10" max="10" width="13.625" style="10" customWidth="1"/>
    <col min="258" max="258" width="10" bestFit="1" customWidth="1"/>
    <col min="259" max="259" width="8.75" bestFit="1" customWidth="1"/>
    <col min="260" max="260" width="39.75" bestFit="1" customWidth="1"/>
    <col min="261" max="261" width="0.75" customWidth="1"/>
    <col min="262" max="262" width="10" bestFit="1" customWidth="1"/>
    <col min="263" max="263" width="8.75" bestFit="1" customWidth="1"/>
    <col min="264" max="264" width="31.375" bestFit="1" customWidth="1"/>
    <col min="265" max="265" width="1.375" customWidth="1"/>
    <col min="266" max="266" width="13.625" customWidth="1"/>
    <col min="514" max="514" width="10" bestFit="1" customWidth="1"/>
    <col min="515" max="515" width="8.75" bestFit="1" customWidth="1"/>
    <col min="516" max="516" width="39.75" bestFit="1" customWidth="1"/>
    <col min="517" max="517" width="0.75" customWidth="1"/>
    <col min="518" max="518" width="10" bestFit="1" customWidth="1"/>
    <col min="519" max="519" width="8.75" bestFit="1" customWidth="1"/>
    <col min="520" max="520" width="31.375" bestFit="1" customWidth="1"/>
    <col min="521" max="521" width="1.375" customWidth="1"/>
    <col min="522" max="522" width="13.625" customWidth="1"/>
    <col min="770" max="770" width="10" bestFit="1" customWidth="1"/>
    <col min="771" max="771" width="8.75" bestFit="1" customWidth="1"/>
    <col min="772" max="772" width="39.75" bestFit="1" customWidth="1"/>
    <col min="773" max="773" width="0.75" customWidth="1"/>
    <col min="774" max="774" width="10" bestFit="1" customWidth="1"/>
    <col min="775" max="775" width="8.75" bestFit="1" customWidth="1"/>
    <col min="776" max="776" width="31.375" bestFit="1" customWidth="1"/>
    <col min="777" max="777" width="1.375" customWidth="1"/>
    <col min="778" max="778" width="13.625" customWidth="1"/>
    <col min="1026" max="1026" width="10" bestFit="1" customWidth="1"/>
    <col min="1027" max="1027" width="8.75" bestFit="1" customWidth="1"/>
    <col min="1028" max="1028" width="39.75" bestFit="1" customWidth="1"/>
    <col min="1029" max="1029" width="0.75" customWidth="1"/>
    <col min="1030" max="1030" width="10" bestFit="1" customWidth="1"/>
    <col min="1031" max="1031" width="8.75" bestFit="1" customWidth="1"/>
    <col min="1032" max="1032" width="31.375" bestFit="1" customWidth="1"/>
    <col min="1033" max="1033" width="1.375" customWidth="1"/>
    <col min="1034" max="1034" width="13.625" customWidth="1"/>
    <col min="1282" max="1282" width="10" bestFit="1" customWidth="1"/>
    <col min="1283" max="1283" width="8.75" bestFit="1" customWidth="1"/>
    <col min="1284" max="1284" width="39.75" bestFit="1" customWidth="1"/>
    <col min="1285" max="1285" width="0.75" customWidth="1"/>
    <col min="1286" max="1286" width="10" bestFit="1" customWidth="1"/>
    <col min="1287" max="1287" width="8.75" bestFit="1" customWidth="1"/>
    <col min="1288" max="1288" width="31.375" bestFit="1" customWidth="1"/>
    <col min="1289" max="1289" width="1.375" customWidth="1"/>
    <col min="1290" max="1290" width="13.625" customWidth="1"/>
    <col min="1538" max="1538" width="10" bestFit="1" customWidth="1"/>
    <col min="1539" max="1539" width="8.75" bestFit="1" customWidth="1"/>
    <col min="1540" max="1540" width="39.75" bestFit="1" customWidth="1"/>
    <col min="1541" max="1541" width="0.75" customWidth="1"/>
    <col min="1542" max="1542" width="10" bestFit="1" customWidth="1"/>
    <col min="1543" max="1543" width="8.75" bestFit="1" customWidth="1"/>
    <col min="1544" max="1544" width="31.375" bestFit="1" customWidth="1"/>
    <col min="1545" max="1545" width="1.375" customWidth="1"/>
    <col min="1546" max="1546" width="13.625" customWidth="1"/>
    <col min="1794" max="1794" width="10" bestFit="1" customWidth="1"/>
    <col min="1795" max="1795" width="8.75" bestFit="1" customWidth="1"/>
    <col min="1796" max="1796" width="39.75" bestFit="1" customWidth="1"/>
    <col min="1797" max="1797" width="0.75" customWidth="1"/>
    <col min="1798" max="1798" width="10" bestFit="1" customWidth="1"/>
    <col min="1799" max="1799" width="8.75" bestFit="1" customWidth="1"/>
    <col min="1800" max="1800" width="31.375" bestFit="1" customWidth="1"/>
    <col min="1801" max="1801" width="1.375" customWidth="1"/>
    <col min="1802" max="1802" width="13.625" customWidth="1"/>
    <col min="2050" max="2050" width="10" bestFit="1" customWidth="1"/>
    <col min="2051" max="2051" width="8.75" bestFit="1" customWidth="1"/>
    <col min="2052" max="2052" width="39.75" bestFit="1" customWidth="1"/>
    <col min="2053" max="2053" width="0.75" customWidth="1"/>
    <col min="2054" max="2054" width="10" bestFit="1" customWidth="1"/>
    <col min="2055" max="2055" width="8.75" bestFit="1" customWidth="1"/>
    <col min="2056" max="2056" width="31.375" bestFit="1" customWidth="1"/>
    <col min="2057" max="2057" width="1.375" customWidth="1"/>
    <col min="2058" max="2058" width="13.625" customWidth="1"/>
    <col min="2306" max="2306" width="10" bestFit="1" customWidth="1"/>
    <col min="2307" max="2307" width="8.75" bestFit="1" customWidth="1"/>
    <col min="2308" max="2308" width="39.75" bestFit="1" customWidth="1"/>
    <col min="2309" max="2309" width="0.75" customWidth="1"/>
    <col min="2310" max="2310" width="10" bestFit="1" customWidth="1"/>
    <col min="2311" max="2311" width="8.75" bestFit="1" customWidth="1"/>
    <col min="2312" max="2312" width="31.375" bestFit="1" customWidth="1"/>
    <col min="2313" max="2313" width="1.375" customWidth="1"/>
    <col min="2314" max="2314" width="13.625" customWidth="1"/>
    <col min="2562" max="2562" width="10" bestFit="1" customWidth="1"/>
    <col min="2563" max="2563" width="8.75" bestFit="1" customWidth="1"/>
    <col min="2564" max="2564" width="39.75" bestFit="1" customWidth="1"/>
    <col min="2565" max="2565" width="0.75" customWidth="1"/>
    <col min="2566" max="2566" width="10" bestFit="1" customWidth="1"/>
    <col min="2567" max="2567" width="8.75" bestFit="1" customWidth="1"/>
    <col min="2568" max="2568" width="31.375" bestFit="1" customWidth="1"/>
    <col min="2569" max="2569" width="1.375" customWidth="1"/>
    <col min="2570" max="2570" width="13.625" customWidth="1"/>
    <col min="2818" max="2818" width="10" bestFit="1" customWidth="1"/>
    <col min="2819" max="2819" width="8.75" bestFit="1" customWidth="1"/>
    <col min="2820" max="2820" width="39.75" bestFit="1" customWidth="1"/>
    <col min="2821" max="2821" width="0.75" customWidth="1"/>
    <col min="2822" max="2822" width="10" bestFit="1" customWidth="1"/>
    <col min="2823" max="2823" width="8.75" bestFit="1" customWidth="1"/>
    <col min="2824" max="2824" width="31.375" bestFit="1" customWidth="1"/>
    <col min="2825" max="2825" width="1.375" customWidth="1"/>
    <col min="2826" max="2826" width="13.625" customWidth="1"/>
    <col min="3074" max="3074" width="10" bestFit="1" customWidth="1"/>
    <col min="3075" max="3075" width="8.75" bestFit="1" customWidth="1"/>
    <col min="3076" max="3076" width="39.75" bestFit="1" customWidth="1"/>
    <col min="3077" max="3077" width="0.75" customWidth="1"/>
    <col min="3078" max="3078" width="10" bestFit="1" customWidth="1"/>
    <col min="3079" max="3079" width="8.75" bestFit="1" customWidth="1"/>
    <col min="3080" max="3080" width="31.375" bestFit="1" customWidth="1"/>
    <col min="3081" max="3081" width="1.375" customWidth="1"/>
    <col min="3082" max="3082" width="13.625" customWidth="1"/>
    <col min="3330" max="3330" width="10" bestFit="1" customWidth="1"/>
    <col min="3331" max="3331" width="8.75" bestFit="1" customWidth="1"/>
    <col min="3332" max="3332" width="39.75" bestFit="1" customWidth="1"/>
    <col min="3333" max="3333" width="0.75" customWidth="1"/>
    <col min="3334" max="3334" width="10" bestFit="1" customWidth="1"/>
    <col min="3335" max="3335" width="8.75" bestFit="1" customWidth="1"/>
    <col min="3336" max="3336" width="31.375" bestFit="1" customWidth="1"/>
    <col min="3337" max="3337" width="1.375" customWidth="1"/>
    <col min="3338" max="3338" width="13.625" customWidth="1"/>
    <col min="3586" max="3586" width="10" bestFit="1" customWidth="1"/>
    <col min="3587" max="3587" width="8.75" bestFit="1" customWidth="1"/>
    <col min="3588" max="3588" width="39.75" bestFit="1" customWidth="1"/>
    <col min="3589" max="3589" width="0.75" customWidth="1"/>
    <col min="3590" max="3590" width="10" bestFit="1" customWidth="1"/>
    <col min="3591" max="3591" width="8.75" bestFit="1" customWidth="1"/>
    <col min="3592" max="3592" width="31.375" bestFit="1" customWidth="1"/>
    <col min="3593" max="3593" width="1.375" customWidth="1"/>
    <col min="3594" max="3594" width="13.625" customWidth="1"/>
    <col min="3842" max="3842" width="10" bestFit="1" customWidth="1"/>
    <col min="3843" max="3843" width="8.75" bestFit="1" customWidth="1"/>
    <col min="3844" max="3844" width="39.75" bestFit="1" customWidth="1"/>
    <col min="3845" max="3845" width="0.75" customWidth="1"/>
    <col min="3846" max="3846" width="10" bestFit="1" customWidth="1"/>
    <col min="3847" max="3847" width="8.75" bestFit="1" customWidth="1"/>
    <col min="3848" max="3848" width="31.375" bestFit="1" customWidth="1"/>
    <col min="3849" max="3849" width="1.375" customWidth="1"/>
    <col min="3850" max="3850" width="13.625" customWidth="1"/>
    <col min="4098" max="4098" width="10" bestFit="1" customWidth="1"/>
    <col min="4099" max="4099" width="8.75" bestFit="1" customWidth="1"/>
    <col min="4100" max="4100" width="39.75" bestFit="1" customWidth="1"/>
    <col min="4101" max="4101" width="0.75" customWidth="1"/>
    <col min="4102" max="4102" width="10" bestFit="1" customWidth="1"/>
    <col min="4103" max="4103" width="8.75" bestFit="1" customWidth="1"/>
    <col min="4104" max="4104" width="31.375" bestFit="1" customWidth="1"/>
    <col min="4105" max="4105" width="1.375" customWidth="1"/>
    <col min="4106" max="4106" width="13.625" customWidth="1"/>
    <col min="4354" max="4354" width="10" bestFit="1" customWidth="1"/>
    <col min="4355" max="4355" width="8.75" bestFit="1" customWidth="1"/>
    <col min="4356" max="4356" width="39.75" bestFit="1" customWidth="1"/>
    <col min="4357" max="4357" width="0.75" customWidth="1"/>
    <col min="4358" max="4358" width="10" bestFit="1" customWidth="1"/>
    <col min="4359" max="4359" width="8.75" bestFit="1" customWidth="1"/>
    <col min="4360" max="4360" width="31.375" bestFit="1" customWidth="1"/>
    <col min="4361" max="4361" width="1.375" customWidth="1"/>
    <col min="4362" max="4362" width="13.625" customWidth="1"/>
    <col min="4610" max="4610" width="10" bestFit="1" customWidth="1"/>
    <col min="4611" max="4611" width="8.75" bestFit="1" customWidth="1"/>
    <col min="4612" max="4612" width="39.75" bestFit="1" customWidth="1"/>
    <col min="4613" max="4613" width="0.75" customWidth="1"/>
    <col min="4614" max="4614" width="10" bestFit="1" customWidth="1"/>
    <col min="4615" max="4615" width="8.75" bestFit="1" customWidth="1"/>
    <col min="4616" max="4616" width="31.375" bestFit="1" customWidth="1"/>
    <col min="4617" max="4617" width="1.375" customWidth="1"/>
    <col min="4618" max="4618" width="13.625" customWidth="1"/>
    <col min="4866" max="4866" width="10" bestFit="1" customWidth="1"/>
    <col min="4867" max="4867" width="8.75" bestFit="1" customWidth="1"/>
    <col min="4868" max="4868" width="39.75" bestFit="1" customWidth="1"/>
    <col min="4869" max="4869" width="0.75" customWidth="1"/>
    <col min="4870" max="4870" width="10" bestFit="1" customWidth="1"/>
    <col min="4871" max="4871" width="8.75" bestFit="1" customWidth="1"/>
    <col min="4872" max="4872" width="31.375" bestFit="1" customWidth="1"/>
    <col min="4873" max="4873" width="1.375" customWidth="1"/>
    <col min="4874" max="4874" width="13.625" customWidth="1"/>
    <col min="5122" max="5122" width="10" bestFit="1" customWidth="1"/>
    <col min="5123" max="5123" width="8.75" bestFit="1" customWidth="1"/>
    <col min="5124" max="5124" width="39.75" bestFit="1" customWidth="1"/>
    <col min="5125" max="5125" width="0.75" customWidth="1"/>
    <col min="5126" max="5126" width="10" bestFit="1" customWidth="1"/>
    <col min="5127" max="5127" width="8.75" bestFit="1" customWidth="1"/>
    <col min="5128" max="5128" width="31.375" bestFit="1" customWidth="1"/>
    <col min="5129" max="5129" width="1.375" customWidth="1"/>
    <col min="5130" max="5130" width="13.625" customWidth="1"/>
    <col min="5378" max="5378" width="10" bestFit="1" customWidth="1"/>
    <col min="5379" max="5379" width="8.75" bestFit="1" customWidth="1"/>
    <col min="5380" max="5380" width="39.75" bestFit="1" customWidth="1"/>
    <col min="5381" max="5381" width="0.75" customWidth="1"/>
    <col min="5382" max="5382" width="10" bestFit="1" customWidth="1"/>
    <col min="5383" max="5383" width="8.75" bestFit="1" customWidth="1"/>
    <col min="5384" max="5384" width="31.375" bestFit="1" customWidth="1"/>
    <col min="5385" max="5385" width="1.375" customWidth="1"/>
    <col min="5386" max="5386" width="13.625" customWidth="1"/>
    <col min="5634" max="5634" width="10" bestFit="1" customWidth="1"/>
    <col min="5635" max="5635" width="8.75" bestFit="1" customWidth="1"/>
    <col min="5636" max="5636" width="39.75" bestFit="1" customWidth="1"/>
    <col min="5637" max="5637" width="0.75" customWidth="1"/>
    <col min="5638" max="5638" width="10" bestFit="1" customWidth="1"/>
    <col min="5639" max="5639" width="8.75" bestFit="1" customWidth="1"/>
    <col min="5640" max="5640" width="31.375" bestFit="1" customWidth="1"/>
    <col min="5641" max="5641" width="1.375" customWidth="1"/>
    <col min="5642" max="5642" width="13.625" customWidth="1"/>
    <col min="5890" max="5890" width="10" bestFit="1" customWidth="1"/>
    <col min="5891" max="5891" width="8.75" bestFit="1" customWidth="1"/>
    <col min="5892" max="5892" width="39.75" bestFit="1" customWidth="1"/>
    <col min="5893" max="5893" width="0.75" customWidth="1"/>
    <col min="5894" max="5894" width="10" bestFit="1" customWidth="1"/>
    <col min="5895" max="5895" width="8.75" bestFit="1" customWidth="1"/>
    <col min="5896" max="5896" width="31.375" bestFit="1" customWidth="1"/>
    <col min="5897" max="5897" width="1.375" customWidth="1"/>
    <col min="5898" max="5898" width="13.625" customWidth="1"/>
    <col min="6146" max="6146" width="10" bestFit="1" customWidth="1"/>
    <col min="6147" max="6147" width="8.75" bestFit="1" customWidth="1"/>
    <col min="6148" max="6148" width="39.75" bestFit="1" customWidth="1"/>
    <col min="6149" max="6149" width="0.75" customWidth="1"/>
    <col min="6150" max="6150" width="10" bestFit="1" customWidth="1"/>
    <col min="6151" max="6151" width="8.75" bestFit="1" customWidth="1"/>
    <col min="6152" max="6152" width="31.375" bestFit="1" customWidth="1"/>
    <col min="6153" max="6153" width="1.375" customWidth="1"/>
    <col min="6154" max="6154" width="13.625" customWidth="1"/>
    <col min="6402" max="6402" width="10" bestFit="1" customWidth="1"/>
    <col min="6403" max="6403" width="8.75" bestFit="1" customWidth="1"/>
    <col min="6404" max="6404" width="39.75" bestFit="1" customWidth="1"/>
    <col min="6405" max="6405" width="0.75" customWidth="1"/>
    <col min="6406" max="6406" width="10" bestFit="1" customWidth="1"/>
    <col min="6407" max="6407" width="8.75" bestFit="1" customWidth="1"/>
    <col min="6408" max="6408" width="31.375" bestFit="1" customWidth="1"/>
    <col min="6409" max="6409" width="1.375" customWidth="1"/>
    <col min="6410" max="6410" width="13.625" customWidth="1"/>
    <col min="6658" max="6658" width="10" bestFit="1" customWidth="1"/>
    <col min="6659" max="6659" width="8.75" bestFit="1" customWidth="1"/>
    <col min="6660" max="6660" width="39.75" bestFit="1" customWidth="1"/>
    <col min="6661" max="6661" width="0.75" customWidth="1"/>
    <col min="6662" max="6662" width="10" bestFit="1" customWidth="1"/>
    <col min="6663" max="6663" width="8.75" bestFit="1" customWidth="1"/>
    <col min="6664" max="6664" width="31.375" bestFit="1" customWidth="1"/>
    <col min="6665" max="6665" width="1.375" customWidth="1"/>
    <col min="6666" max="6666" width="13.625" customWidth="1"/>
    <col min="6914" max="6914" width="10" bestFit="1" customWidth="1"/>
    <col min="6915" max="6915" width="8.75" bestFit="1" customWidth="1"/>
    <col min="6916" max="6916" width="39.75" bestFit="1" customWidth="1"/>
    <col min="6917" max="6917" width="0.75" customWidth="1"/>
    <col min="6918" max="6918" width="10" bestFit="1" customWidth="1"/>
    <col min="6919" max="6919" width="8.75" bestFit="1" customWidth="1"/>
    <col min="6920" max="6920" width="31.375" bestFit="1" customWidth="1"/>
    <col min="6921" max="6921" width="1.375" customWidth="1"/>
    <col min="6922" max="6922" width="13.625" customWidth="1"/>
    <col min="7170" max="7170" width="10" bestFit="1" customWidth="1"/>
    <col min="7171" max="7171" width="8.75" bestFit="1" customWidth="1"/>
    <col min="7172" max="7172" width="39.75" bestFit="1" customWidth="1"/>
    <col min="7173" max="7173" width="0.75" customWidth="1"/>
    <col min="7174" max="7174" width="10" bestFit="1" customWidth="1"/>
    <col min="7175" max="7175" width="8.75" bestFit="1" customWidth="1"/>
    <col min="7176" max="7176" width="31.375" bestFit="1" customWidth="1"/>
    <col min="7177" max="7177" width="1.375" customWidth="1"/>
    <col min="7178" max="7178" width="13.625" customWidth="1"/>
    <col min="7426" max="7426" width="10" bestFit="1" customWidth="1"/>
    <col min="7427" max="7427" width="8.75" bestFit="1" customWidth="1"/>
    <col min="7428" max="7428" width="39.75" bestFit="1" customWidth="1"/>
    <col min="7429" max="7429" width="0.75" customWidth="1"/>
    <col min="7430" max="7430" width="10" bestFit="1" customWidth="1"/>
    <col min="7431" max="7431" width="8.75" bestFit="1" customWidth="1"/>
    <col min="7432" max="7432" width="31.375" bestFit="1" customWidth="1"/>
    <col min="7433" max="7433" width="1.375" customWidth="1"/>
    <col min="7434" max="7434" width="13.625" customWidth="1"/>
    <col min="7682" max="7682" width="10" bestFit="1" customWidth="1"/>
    <col min="7683" max="7683" width="8.75" bestFit="1" customWidth="1"/>
    <col min="7684" max="7684" width="39.75" bestFit="1" customWidth="1"/>
    <col min="7685" max="7685" width="0.75" customWidth="1"/>
    <col min="7686" max="7686" width="10" bestFit="1" customWidth="1"/>
    <col min="7687" max="7687" width="8.75" bestFit="1" customWidth="1"/>
    <col min="7688" max="7688" width="31.375" bestFit="1" customWidth="1"/>
    <col min="7689" max="7689" width="1.375" customWidth="1"/>
    <col min="7690" max="7690" width="13.625" customWidth="1"/>
    <col min="7938" max="7938" width="10" bestFit="1" customWidth="1"/>
    <col min="7939" max="7939" width="8.75" bestFit="1" customWidth="1"/>
    <col min="7940" max="7940" width="39.75" bestFit="1" customWidth="1"/>
    <col min="7941" max="7941" width="0.75" customWidth="1"/>
    <col min="7942" max="7942" width="10" bestFit="1" customWidth="1"/>
    <col min="7943" max="7943" width="8.75" bestFit="1" customWidth="1"/>
    <col min="7944" max="7944" width="31.375" bestFit="1" customWidth="1"/>
    <col min="7945" max="7945" width="1.375" customWidth="1"/>
    <col min="7946" max="7946" width="13.625" customWidth="1"/>
    <col min="8194" max="8194" width="10" bestFit="1" customWidth="1"/>
    <col min="8195" max="8195" width="8.75" bestFit="1" customWidth="1"/>
    <col min="8196" max="8196" width="39.75" bestFit="1" customWidth="1"/>
    <col min="8197" max="8197" width="0.75" customWidth="1"/>
    <col min="8198" max="8198" width="10" bestFit="1" customWidth="1"/>
    <col min="8199" max="8199" width="8.75" bestFit="1" customWidth="1"/>
    <col min="8200" max="8200" width="31.375" bestFit="1" customWidth="1"/>
    <col min="8201" max="8201" width="1.375" customWidth="1"/>
    <col min="8202" max="8202" width="13.625" customWidth="1"/>
    <col min="8450" max="8450" width="10" bestFit="1" customWidth="1"/>
    <col min="8451" max="8451" width="8.75" bestFit="1" customWidth="1"/>
    <col min="8452" max="8452" width="39.75" bestFit="1" customWidth="1"/>
    <col min="8453" max="8453" width="0.75" customWidth="1"/>
    <col min="8454" max="8454" width="10" bestFit="1" customWidth="1"/>
    <col min="8455" max="8455" width="8.75" bestFit="1" customWidth="1"/>
    <col min="8456" max="8456" width="31.375" bestFit="1" customWidth="1"/>
    <col min="8457" max="8457" width="1.375" customWidth="1"/>
    <col min="8458" max="8458" width="13.625" customWidth="1"/>
    <col min="8706" max="8706" width="10" bestFit="1" customWidth="1"/>
    <col min="8707" max="8707" width="8.75" bestFit="1" customWidth="1"/>
    <col min="8708" max="8708" width="39.75" bestFit="1" customWidth="1"/>
    <col min="8709" max="8709" width="0.75" customWidth="1"/>
    <col min="8710" max="8710" width="10" bestFit="1" customWidth="1"/>
    <col min="8711" max="8711" width="8.75" bestFit="1" customWidth="1"/>
    <col min="8712" max="8712" width="31.375" bestFit="1" customWidth="1"/>
    <col min="8713" max="8713" width="1.375" customWidth="1"/>
    <col min="8714" max="8714" width="13.625" customWidth="1"/>
    <col min="8962" max="8962" width="10" bestFit="1" customWidth="1"/>
    <col min="8963" max="8963" width="8.75" bestFit="1" customWidth="1"/>
    <col min="8964" max="8964" width="39.75" bestFit="1" customWidth="1"/>
    <col min="8965" max="8965" width="0.75" customWidth="1"/>
    <col min="8966" max="8966" width="10" bestFit="1" customWidth="1"/>
    <col min="8967" max="8967" width="8.75" bestFit="1" customWidth="1"/>
    <col min="8968" max="8968" width="31.375" bestFit="1" customWidth="1"/>
    <col min="8969" max="8969" width="1.375" customWidth="1"/>
    <col min="8970" max="8970" width="13.625" customWidth="1"/>
    <col min="9218" max="9218" width="10" bestFit="1" customWidth="1"/>
    <col min="9219" max="9219" width="8.75" bestFit="1" customWidth="1"/>
    <col min="9220" max="9220" width="39.75" bestFit="1" customWidth="1"/>
    <col min="9221" max="9221" width="0.75" customWidth="1"/>
    <col min="9222" max="9222" width="10" bestFit="1" customWidth="1"/>
    <col min="9223" max="9223" width="8.75" bestFit="1" customWidth="1"/>
    <col min="9224" max="9224" width="31.375" bestFit="1" customWidth="1"/>
    <col min="9225" max="9225" width="1.375" customWidth="1"/>
    <col min="9226" max="9226" width="13.625" customWidth="1"/>
    <col min="9474" max="9474" width="10" bestFit="1" customWidth="1"/>
    <col min="9475" max="9475" width="8.75" bestFit="1" customWidth="1"/>
    <col min="9476" max="9476" width="39.75" bestFit="1" customWidth="1"/>
    <col min="9477" max="9477" width="0.75" customWidth="1"/>
    <col min="9478" max="9478" width="10" bestFit="1" customWidth="1"/>
    <col min="9479" max="9479" width="8.75" bestFit="1" customWidth="1"/>
    <col min="9480" max="9480" width="31.375" bestFit="1" customWidth="1"/>
    <col min="9481" max="9481" width="1.375" customWidth="1"/>
    <col min="9482" max="9482" width="13.625" customWidth="1"/>
    <col min="9730" max="9730" width="10" bestFit="1" customWidth="1"/>
    <col min="9731" max="9731" width="8.75" bestFit="1" customWidth="1"/>
    <col min="9732" max="9732" width="39.75" bestFit="1" customWidth="1"/>
    <col min="9733" max="9733" width="0.75" customWidth="1"/>
    <col min="9734" max="9734" width="10" bestFit="1" customWidth="1"/>
    <col min="9735" max="9735" width="8.75" bestFit="1" customWidth="1"/>
    <col min="9736" max="9736" width="31.375" bestFit="1" customWidth="1"/>
    <col min="9737" max="9737" width="1.375" customWidth="1"/>
    <col min="9738" max="9738" width="13.625" customWidth="1"/>
    <col min="9986" max="9986" width="10" bestFit="1" customWidth="1"/>
    <col min="9987" max="9987" width="8.75" bestFit="1" customWidth="1"/>
    <col min="9988" max="9988" width="39.75" bestFit="1" customWidth="1"/>
    <col min="9989" max="9989" width="0.75" customWidth="1"/>
    <col min="9990" max="9990" width="10" bestFit="1" customWidth="1"/>
    <col min="9991" max="9991" width="8.75" bestFit="1" customWidth="1"/>
    <col min="9992" max="9992" width="31.375" bestFit="1" customWidth="1"/>
    <col min="9993" max="9993" width="1.375" customWidth="1"/>
    <col min="9994" max="9994" width="13.625" customWidth="1"/>
    <col min="10242" max="10242" width="10" bestFit="1" customWidth="1"/>
    <col min="10243" max="10243" width="8.75" bestFit="1" customWidth="1"/>
    <col min="10244" max="10244" width="39.75" bestFit="1" customWidth="1"/>
    <col min="10245" max="10245" width="0.75" customWidth="1"/>
    <col min="10246" max="10246" width="10" bestFit="1" customWidth="1"/>
    <col min="10247" max="10247" width="8.75" bestFit="1" customWidth="1"/>
    <col min="10248" max="10248" width="31.375" bestFit="1" customWidth="1"/>
    <col min="10249" max="10249" width="1.375" customWidth="1"/>
    <col min="10250" max="10250" width="13.625" customWidth="1"/>
    <col min="10498" max="10498" width="10" bestFit="1" customWidth="1"/>
    <col min="10499" max="10499" width="8.75" bestFit="1" customWidth="1"/>
    <col min="10500" max="10500" width="39.75" bestFit="1" customWidth="1"/>
    <col min="10501" max="10501" width="0.75" customWidth="1"/>
    <col min="10502" max="10502" width="10" bestFit="1" customWidth="1"/>
    <col min="10503" max="10503" width="8.75" bestFit="1" customWidth="1"/>
    <col min="10504" max="10504" width="31.375" bestFit="1" customWidth="1"/>
    <col min="10505" max="10505" width="1.375" customWidth="1"/>
    <col min="10506" max="10506" width="13.625" customWidth="1"/>
    <col min="10754" max="10754" width="10" bestFit="1" customWidth="1"/>
    <col min="10755" max="10755" width="8.75" bestFit="1" customWidth="1"/>
    <col min="10756" max="10756" width="39.75" bestFit="1" customWidth="1"/>
    <col min="10757" max="10757" width="0.75" customWidth="1"/>
    <col min="10758" max="10758" width="10" bestFit="1" customWidth="1"/>
    <col min="10759" max="10759" width="8.75" bestFit="1" customWidth="1"/>
    <col min="10760" max="10760" width="31.375" bestFit="1" customWidth="1"/>
    <col min="10761" max="10761" width="1.375" customWidth="1"/>
    <col min="10762" max="10762" width="13.625" customWidth="1"/>
    <col min="11010" max="11010" width="10" bestFit="1" customWidth="1"/>
    <col min="11011" max="11011" width="8.75" bestFit="1" customWidth="1"/>
    <col min="11012" max="11012" width="39.75" bestFit="1" customWidth="1"/>
    <col min="11013" max="11013" width="0.75" customWidth="1"/>
    <col min="11014" max="11014" width="10" bestFit="1" customWidth="1"/>
    <col min="11015" max="11015" width="8.75" bestFit="1" customWidth="1"/>
    <col min="11016" max="11016" width="31.375" bestFit="1" customWidth="1"/>
    <col min="11017" max="11017" width="1.375" customWidth="1"/>
    <col min="11018" max="11018" width="13.625" customWidth="1"/>
    <col min="11266" max="11266" width="10" bestFit="1" customWidth="1"/>
    <col min="11267" max="11267" width="8.75" bestFit="1" customWidth="1"/>
    <col min="11268" max="11268" width="39.75" bestFit="1" customWidth="1"/>
    <col min="11269" max="11269" width="0.75" customWidth="1"/>
    <col min="11270" max="11270" width="10" bestFit="1" customWidth="1"/>
    <col min="11271" max="11271" width="8.75" bestFit="1" customWidth="1"/>
    <col min="11272" max="11272" width="31.375" bestFit="1" customWidth="1"/>
    <col min="11273" max="11273" width="1.375" customWidth="1"/>
    <col min="11274" max="11274" width="13.625" customWidth="1"/>
    <col min="11522" max="11522" width="10" bestFit="1" customWidth="1"/>
    <col min="11523" max="11523" width="8.75" bestFit="1" customWidth="1"/>
    <col min="11524" max="11524" width="39.75" bestFit="1" customWidth="1"/>
    <col min="11525" max="11525" width="0.75" customWidth="1"/>
    <col min="11526" max="11526" width="10" bestFit="1" customWidth="1"/>
    <col min="11527" max="11527" width="8.75" bestFit="1" customWidth="1"/>
    <col min="11528" max="11528" width="31.375" bestFit="1" customWidth="1"/>
    <col min="11529" max="11529" width="1.375" customWidth="1"/>
    <col min="11530" max="11530" width="13.625" customWidth="1"/>
    <col min="11778" max="11778" width="10" bestFit="1" customWidth="1"/>
    <col min="11779" max="11779" width="8.75" bestFit="1" customWidth="1"/>
    <col min="11780" max="11780" width="39.75" bestFit="1" customWidth="1"/>
    <col min="11781" max="11781" width="0.75" customWidth="1"/>
    <col min="11782" max="11782" width="10" bestFit="1" customWidth="1"/>
    <col min="11783" max="11783" width="8.75" bestFit="1" customWidth="1"/>
    <col min="11784" max="11784" width="31.375" bestFit="1" customWidth="1"/>
    <col min="11785" max="11785" width="1.375" customWidth="1"/>
    <col min="11786" max="11786" width="13.625" customWidth="1"/>
    <col min="12034" max="12034" width="10" bestFit="1" customWidth="1"/>
    <col min="12035" max="12035" width="8.75" bestFit="1" customWidth="1"/>
    <col min="12036" max="12036" width="39.75" bestFit="1" customWidth="1"/>
    <col min="12037" max="12037" width="0.75" customWidth="1"/>
    <col min="12038" max="12038" width="10" bestFit="1" customWidth="1"/>
    <col min="12039" max="12039" width="8.75" bestFit="1" customWidth="1"/>
    <col min="12040" max="12040" width="31.375" bestFit="1" customWidth="1"/>
    <col min="12041" max="12041" width="1.375" customWidth="1"/>
    <col min="12042" max="12042" width="13.625" customWidth="1"/>
    <col min="12290" max="12290" width="10" bestFit="1" customWidth="1"/>
    <col min="12291" max="12291" width="8.75" bestFit="1" customWidth="1"/>
    <col min="12292" max="12292" width="39.75" bestFit="1" customWidth="1"/>
    <col min="12293" max="12293" width="0.75" customWidth="1"/>
    <col min="12294" max="12294" width="10" bestFit="1" customWidth="1"/>
    <col min="12295" max="12295" width="8.75" bestFit="1" customWidth="1"/>
    <col min="12296" max="12296" width="31.375" bestFit="1" customWidth="1"/>
    <col min="12297" max="12297" width="1.375" customWidth="1"/>
    <col min="12298" max="12298" width="13.625" customWidth="1"/>
    <col min="12546" max="12546" width="10" bestFit="1" customWidth="1"/>
    <col min="12547" max="12547" width="8.75" bestFit="1" customWidth="1"/>
    <col min="12548" max="12548" width="39.75" bestFit="1" customWidth="1"/>
    <col min="12549" max="12549" width="0.75" customWidth="1"/>
    <col min="12550" max="12550" width="10" bestFit="1" customWidth="1"/>
    <col min="12551" max="12551" width="8.75" bestFit="1" customWidth="1"/>
    <col min="12552" max="12552" width="31.375" bestFit="1" customWidth="1"/>
    <col min="12553" max="12553" width="1.375" customWidth="1"/>
    <col min="12554" max="12554" width="13.625" customWidth="1"/>
    <col min="12802" max="12802" width="10" bestFit="1" customWidth="1"/>
    <col min="12803" max="12803" width="8.75" bestFit="1" customWidth="1"/>
    <col min="12804" max="12804" width="39.75" bestFit="1" customWidth="1"/>
    <col min="12805" max="12805" width="0.75" customWidth="1"/>
    <col min="12806" max="12806" width="10" bestFit="1" customWidth="1"/>
    <col min="12807" max="12807" width="8.75" bestFit="1" customWidth="1"/>
    <col min="12808" max="12808" width="31.375" bestFit="1" customWidth="1"/>
    <col min="12809" max="12809" width="1.375" customWidth="1"/>
    <col min="12810" max="12810" width="13.625" customWidth="1"/>
    <col min="13058" max="13058" width="10" bestFit="1" customWidth="1"/>
    <col min="13059" max="13059" width="8.75" bestFit="1" customWidth="1"/>
    <col min="13060" max="13060" width="39.75" bestFit="1" customWidth="1"/>
    <col min="13061" max="13061" width="0.75" customWidth="1"/>
    <col min="13062" max="13062" width="10" bestFit="1" customWidth="1"/>
    <col min="13063" max="13063" width="8.75" bestFit="1" customWidth="1"/>
    <col min="13064" max="13064" width="31.375" bestFit="1" customWidth="1"/>
    <col min="13065" max="13065" width="1.375" customWidth="1"/>
    <col min="13066" max="13066" width="13.625" customWidth="1"/>
    <col min="13314" max="13314" width="10" bestFit="1" customWidth="1"/>
    <col min="13315" max="13315" width="8.75" bestFit="1" customWidth="1"/>
    <col min="13316" max="13316" width="39.75" bestFit="1" customWidth="1"/>
    <col min="13317" max="13317" width="0.75" customWidth="1"/>
    <col min="13318" max="13318" width="10" bestFit="1" customWidth="1"/>
    <col min="13319" max="13319" width="8.75" bestFit="1" customWidth="1"/>
    <col min="13320" max="13320" width="31.375" bestFit="1" customWidth="1"/>
    <col min="13321" max="13321" width="1.375" customWidth="1"/>
    <col min="13322" max="13322" width="13.625" customWidth="1"/>
    <col min="13570" max="13570" width="10" bestFit="1" customWidth="1"/>
    <col min="13571" max="13571" width="8.75" bestFit="1" customWidth="1"/>
    <col min="13572" max="13572" width="39.75" bestFit="1" customWidth="1"/>
    <col min="13573" max="13573" width="0.75" customWidth="1"/>
    <col min="13574" max="13574" width="10" bestFit="1" customWidth="1"/>
    <col min="13575" max="13575" width="8.75" bestFit="1" customWidth="1"/>
    <col min="13576" max="13576" width="31.375" bestFit="1" customWidth="1"/>
    <col min="13577" max="13577" width="1.375" customWidth="1"/>
    <col min="13578" max="13578" width="13.625" customWidth="1"/>
    <col min="13826" max="13826" width="10" bestFit="1" customWidth="1"/>
    <col min="13827" max="13827" width="8.75" bestFit="1" customWidth="1"/>
    <col min="13828" max="13828" width="39.75" bestFit="1" customWidth="1"/>
    <col min="13829" max="13829" width="0.75" customWidth="1"/>
    <col min="13830" max="13830" width="10" bestFit="1" customWidth="1"/>
    <col min="13831" max="13831" width="8.75" bestFit="1" customWidth="1"/>
    <col min="13832" max="13832" width="31.375" bestFit="1" customWidth="1"/>
    <col min="13833" max="13833" width="1.375" customWidth="1"/>
    <col min="13834" max="13834" width="13.625" customWidth="1"/>
    <col min="14082" max="14082" width="10" bestFit="1" customWidth="1"/>
    <col min="14083" max="14083" width="8.75" bestFit="1" customWidth="1"/>
    <col min="14084" max="14084" width="39.75" bestFit="1" customWidth="1"/>
    <col min="14085" max="14085" width="0.75" customWidth="1"/>
    <col min="14086" max="14086" width="10" bestFit="1" customWidth="1"/>
    <col min="14087" max="14087" width="8.75" bestFit="1" customWidth="1"/>
    <col min="14088" max="14088" width="31.375" bestFit="1" customWidth="1"/>
    <col min="14089" max="14089" width="1.375" customWidth="1"/>
    <col min="14090" max="14090" width="13.625" customWidth="1"/>
    <col min="14338" max="14338" width="10" bestFit="1" customWidth="1"/>
    <col min="14339" max="14339" width="8.75" bestFit="1" customWidth="1"/>
    <col min="14340" max="14340" width="39.75" bestFit="1" customWidth="1"/>
    <col min="14341" max="14341" width="0.75" customWidth="1"/>
    <col min="14342" max="14342" width="10" bestFit="1" customWidth="1"/>
    <col min="14343" max="14343" width="8.75" bestFit="1" customWidth="1"/>
    <col min="14344" max="14344" width="31.375" bestFit="1" customWidth="1"/>
    <col min="14345" max="14345" width="1.375" customWidth="1"/>
    <col min="14346" max="14346" width="13.625" customWidth="1"/>
    <col min="14594" max="14594" width="10" bestFit="1" customWidth="1"/>
    <col min="14595" max="14595" width="8.75" bestFit="1" customWidth="1"/>
    <col min="14596" max="14596" width="39.75" bestFit="1" customWidth="1"/>
    <col min="14597" max="14597" width="0.75" customWidth="1"/>
    <col min="14598" max="14598" width="10" bestFit="1" customWidth="1"/>
    <col min="14599" max="14599" width="8.75" bestFit="1" customWidth="1"/>
    <col min="14600" max="14600" width="31.375" bestFit="1" customWidth="1"/>
    <col min="14601" max="14601" width="1.375" customWidth="1"/>
    <col min="14602" max="14602" width="13.625" customWidth="1"/>
    <col min="14850" max="14850" width="10" bestFit="1" customWidth="1"/>
    <col min="14851" max="14851" width="8.75" bestFit="1" customWidth="1"/>
    <col min="14852" max="14852" width="39.75" bestFit="1" customWidth="1"/>
    <col min="14853" max="14853" width="0.75" customWidth="1"/>
    <col min="14854" max="14854" width="10" bestFit="1" customWidth="1"/>
    <col min="14855" max="14855" width="8.75" bestFit="1" customWidth="1"/>
    <col min="14856" max="14856" width="31.375" bestFit="1" customWidth="1"/>
    <col min="14857" max="14857" width="1.375" customWidth="1"/>
    <col min="14858" max="14858" width="13.625" customWidth="1"/>
    <col min="15106" max="15106" width="10" bestFit="1" customWidth="1"/>
    <col min="15107" max="15107" width="8.75" bestFit="1" customWidth="1"/>
    <col min="15108" max="15108" width="39.75" bestFit="1" customWidth="1"/>
    <col min="15109" max="15109" width="0.75" customWidth="1"/>
    <col min="15110" max="15110" width="10" bestFit="1" customWidth="1"/>
    <col min="15111" max="15111" width="8.75" bestFit="1" customWidth="1"/>
    <col min="15112" max="15112" width="31.375" bestFit="1" customWidth="1"/>
    <col min="15113" max="15113" width="1.375" customWidth="1"/>
    <col min="15114" max="15114" width="13.625" customWidth="1"/>
    <col min="15362" max="15362" width="10" bestFit="1" customWidth="1"/>
    <col min="15363" max="15363" width="8.75" bestFit="1" customWidth="1"/>
    <col min="15364" max="15364" width="39.75" bestFit="1" customWidth="1"/>
    <col min="15365" max="15365" width="0.75" customWidth="1"/>
    <col min="15366" max="15366" width="10" bestFit="1" customWidth="1"/>
    <col min="15367" max="15367" width="8.75" bestFit="1" customWidth="1"/>
    <col min="15368" max="15368" width="31.375" bestFit="1" customWidth="1"/>
    <col min="15369" max="15369" width="1.375" customWidth="1"/>
    <col min="15370" max="15370" width="13.625" customWidth="1"/>
    <col min="15618" max="15618" width="10" bestFit="1" customWidth="1"/>
    <col min="15619" max="15619" width="8.75" bestFit="1" customWidth="1"/>
    <col min="15620" max="15620" width="39.75" bestFit="1" customWidth="1"/>
    <col min="15621" max="15621" width="0.75" customWidth="1"/>
    <col min="15622" max="15622" width="10" bestFit="1" customWidth="1"/>
    <col min="15623" max="15623" width="8.75" bestFit="1" customWidth="1"/>
    <col min="15624" max="15624" width="31.375" bestFit="1" customWidth="1"/>
    <col min="15625" max="15625" width="1.375" customWidth="1"/>
    <col min="15626" max="15626" width="13.625" customWidth="1"/>
    <col min="15874" max="15874" width="10" bestFit="1" customWidth="1"/>
    <col min="15875" max="15875" width="8.75" bestFit="1" customWidth="1"/>
    <col min="15876" max="15876" width="39.75" bestFit="1" customWidth="1"/>
    <col min="15877" max="15877" width="0.75" customWidth="1"/>
    <col min="15878" max="15878" width="10" bestFit="1" customWidth="1"/>
    <col min="15879" max="15879" width="8.75" bestFit="1" customWidth="1"/>
    <col min="15880" max="15880" width="31.375" bestFit="1" customWidth="1"/>
    <col min="15881" max="15881" width="1.375" customWidth="1"/>
    <col min="15882" max="15882" width="13.625" customWidth="1"/>
    <col min="16130" max="16130" width="10" bestFit="1" customWidth="1"/>
    <col min="16131" max="16131" width="8.75" bestFit="1" customWidth="1"/>
    <col min="16132" max="16132" width="39.75" bestFit="1" customWidth="1"/>
    <col min="16133" max="16133" width="0.75" customWidth="1"/>
    <col min="16134" max="16134" width="10" bestFit="1" customWidth="1"/>
    <col min="16135" max="16135" width="8.75" bestFit="1" customWidth="1"/>
    <col min="16136" max="16136" width="31.375" bestFit="1" customWidth="1"/>
    <col min="16137" max="16137" width="1.375" customWidth="1"/>
    <col min="16138" max="16138" width="13.625" customWidth="1"/>
  </cols>
  <sheetData>
    <row r="2" spans="2:10" ht="25.5" x14ac:dyDescent="0.35">
      <c r="B2" s="296" t="s">
        <v>446</v>
      </c>
      <c r="C2" s="296"/>
      <c r="D2" s="296"/>
      <c r="E2" s="296"/>
      <c r="F2" s="296"/>
      <c r="G2" s="296"/>
      <c r="H2" s="296"/>
      <c r="I2" s="296"/>
      <c r="J2" s="296"/>
    </row>
    <row r="3" spans="2:10" ht="20.25" x14ac:dyDescent="0.3">
      <c r="B3" s="83"/>
      <c r="C3" s="83"/>
      <c r="D3" s="83"/>
      <c r="E3" s="83"/>
      <c r="F3" s="83"/>
      <c r="G3" s="83"/>
      <c r="H3" s="83"/>
    </row>
    <row r="4" spans="2:10" ht="15" thickBot="1" x14ac:dyDescent="0.25"/>
    <row r="5" spans="2:10" ht="48" customHeight="1" thickTop="1" thickBot="1" x14ac:dyDescent="0.25">
      <c r="B5" s="290" t="s">
        <v>434</v>
      </c>
      <c r="C5" s="291"/>
      <c r="D5" s="292"/>
      <c r="F5" s="293" t="s">
        <v>435</v>
      </c>
      <c r="G5" s="294"/>
      <c r="H5" s="295"/>
      <c r="J5" s="288" t="s">
        <v>438</v>
      </c>
    </row>
    <row r="6" spans="2:10" ht="17.25" thickTop="1" thickBot="1" x14ac:dyDescent="0.3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89"/>
    </row>
    <row r="7" spans="2:10" ht="25.5" customHeight="1" thickTop="1" x14ac:dyDescent="0.25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 x14ac:dyDescent="0.25">
      <c r="B8" s="132">
        <v>42102</v>
      </c>
      <c r="C8" s="43" t="s">
        <v>20</v>
      </c>
      <c r="D8" s="174">
        <f>'تقرير المصروفات '!F214</f>
        <v>12000</v>
      </c>
      <c r="F8" s="123">
        <v>31102</v>
      </c>
      <c r="G8" s="44" t="s">
        <v>117</v>
      </c>
      <c r="H8" s="174">
        <f>'تقرير الايرادات والتبرعات '!G7</f>
        <v>0</v>
      </c>
      <c r="J8" s="140">
        <f t="shared" ref="J8:J47" si="0">H8-D8</f>
        <v>-12000</v>
      </c>
    </row>
    <row r="9" spans="2:10" ht="25.5" customHeight="1" x14ac:dyDescent="0.25">
      <c r="B9" s="124">
        <v>42102001</v>
      </c>
      <c r="C9" s="133" t="s">
        <v>397</v>
      </c>
      <c r="D9" s="174">
        <f>'تقرير المصروفات '!F215</f>
        <v>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0</v>
      </c>
    </row>
    <row r="10" spans="2:10" ht="25.5" customHeight="1" x14ac:dyDescent="0.25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 x14ac:dyDescent="0.25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 x14ac:dyDescent="0.25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 x14ac:dyDescent="0.25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 x14ac:dyDescent="0.25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 x14ac:dyDescent="0.25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 x14ac:dyDescent="0.25">
      <c r="B16" s="124">
        <v>42102008</v>
      </c>
      <c r="C16" s="134" t="s">
        <v>404</v>
      </c>
      <c r="D16" s="174">
        <f>'تقرير المصروفات '!F222</f>
        <v>12000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-12000</v>
      </c>
    </row>
    <row r="17" spans="2:11" ht="25.5" customHeight="1" x14ac:dyDescent="0.25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 x14ac:dyDescent="0.25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 x14ac:dyDescent="0.25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 x14ac:dyDescent="0.25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 x14ac:dyDescent="0.25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 x14ac:dyDescent="0.25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 x14ac:dyDescent="0.25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 x14ac:dyDescent="0.25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 x14ac:dyDescent="0.25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 x14ac:dyDescent="0.25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 x14ac:dyDescent="0.25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 x14ac:dyDescent="0.25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 x14ac:dyDescent="0.25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 x14ac:dyDescent="0.25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 x14ac:dyDescent="0.25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 x14ac:dyDescent="0.25">
      <c r="B32" s="123">
        <v>42105</v>
      </c>
      <c r="C32" s="47" t="s">
        <v>24</v>
      </c>
      <c r="D32" s="174">
        <f>'تقرير المصروفات '!F238</f>
        <v>40526.5</v>
      </c>
      <c r="E32" s="117"/>
      <c r="F32" s="123">
        <v>31105</v>
      </c>
      <c r="G32" s="126" t="s">
        <v>142</v>
      </c>
      <c r="H32" s="175">
        <f>'تقرير الايرادات والتبرعات '!G10</f>
        <v>0</v>
      </c>
      <c r="J32" s="140">
        <f t="shared" si="0"/>
        <v>-40526.5</v>
      </c>
      <c r="K32" s="244">
        <f>SUM(H33:H42)</f>
        <v>0</v>
      </c>
    </row>
    <row r="33" spans="2:11" ht="25.5" customHeight="1" x14ac:dyDescent="0.25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 x14ac:dyDescent="0.25">
      <c r="B34" s="124">
        <v>42105002</v>
      </c>
      <c r="C34" s="135" t="s">
        <v>145</v>
      </c>
      <c r="D34" s="174">
        <f>'تقرير المصروفات '!F240</f>
        <v>6031.5</v>
      </c>
      <c r="E34" s="117"/>
      <c r="F34" s="124">
        <v>31105002</v>
      </c>
      <c r="G34" s="125" t="s">
        <v>146</v>
      </c>
      <c r="H34" s="175"/>
      <c r="J34" s="140">
        <f t="shared" si="0"/>
        <v>-6031.5</v>
      </c>
    </row>
    <row r="35" spans="2:11" ht="25.5" customHeight="1" x14ac:dyDescent="0.25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 x14ac:dyDescent="0.25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/>
      <c r="J36" s="140">
        <f t="shared" si="0"/>
        <v>0</v>
      </c>
    </row>
    <row r="37" spans="2:11" ht="25.5" customHeight="1" x14ac:dyDescent="0.25">
      <c r="B37" s="124">
        <v>42105005</v>
      </c>
      <c r="C37" s="135" t="s">
        <v>151</v>
      </c>
      <c r="D37" s="174">
        <f>'تقرير المصروفات '!F243</f>
        <v>12000</v>
      </c>
      <c r="E37" s="117"/>
      <c r="F37" s="124">
        <v>31105005</v>
      </c>
      <c r="G37" s="125" t="s">
        <v>152</v>
      </c>
      <c r="H37" s="175"/>
      <c r="J37" s="140">
        <f t="shared" si="0"/>
        <v>-12000</v>
      </c>
    </row>
    <row r="38" spans="2:11" ht="25.5" customHeight="1" x14ac:dyDescent="0.25">
      <c r="B38" s="124">
        <v>42105006</v>
      </c>
      <c r="C38" s="135" t="s">
        <v>153</v>
      </c>
      <c r="D38" s="174">
        <f>'تقرير المصروفات '!F244</f>
        <v>22495</v>
      </c>
      <c r="E38" s="117"/>
      <c r="F38" s="124">
        <v>31105006</v>
      </c>
      <c r="G38" s="125" t="s">
        <v>154</v>
      </c>
      <c r="H38" s="175"/>
      <c r="J38" s="140">
        <f t="shared" si="0"/>
        <v>-22495</v>
      </c>
    </row>
    <row r="39" spans="2:11" ht="25.5" customHeight="1" x14ac:dyDescent="0.25">
      <c r="B39" s="124">
        <v>42105007</v>
      </c>
      <c r="C39" s="135" t="s">
        <v>155</v>
      </c>
      <c r="D39" s="174">
        <f>'تقرير المصروفات '!F245</f>
        <v>0</v>
      </c>
      <c r="E39" s="117"/>
      <c r="F39" s="124">
        <v>31105007</v>
      </c>
      <c r="G39" s="125" t="s">
        <v>156</v>
      </c>
      <c r="H39" s="175"/>
      <c r="J39" s="140">
        <f t="shared" si="0"/>
        <v>0</v>
      </c>
    </row>
    <row r="40" spans="2:11" ht="25.5" customHeight="1" x14ac:dyDescent="0.25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 x14ac:dyDescent="0.25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 x14ac:dyDescent="0.25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 x14ac:dyDescent="0.25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12000</v>
      </c>
      <c r="J43" s="140">
        <f t="shared" si="0"/>
        <v>12000</v>
      </c>
      <c r="K43" s="244">
        <f>SUM(H44:H46)</f>
        <v>0</v>
      </c>
    </row>
    <row r="44" spans="2:11" ht="25.5" customHeight="1" x14ac:dyDescent="0.25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 x14ac:dyDescent="0.25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 x14ac:dyDescent="0.25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 x14ac:dyDescent="0.3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 x14ac:dyDescent="0.25">
      <c r="B48" s="138"/>
      <c r="C48" s="50" t="s">
        <v>166</v>
      </c>
      <c r="D48" s="170">
        <f>D7+D8+D17+D26+D32</f>
        <v>52526.5</v>
      </c>
      <c r="E48" s="119"/>
      <c r="F48" s="128"/>
      <c r="G48" s="50" t="s">
        <v>42</v>
      </c>
      <c r="H48" s="177">
        <f>H7+H8+H17+H26+H32+H43</f>
        <v>12000</v>
      </c>
      <c r="J48" s="51">
        <f>H48-D48</f>
        <v>-40526.5</v>
      </c>
    </row>
    <row r="49" spans="2:10" ht="25.5" customHeight="1" thickBot="1" x14ac:dyDescent="0.35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227094.95999999996</v>
      </c>
    </row>
    <row r="50" spans="2:10" ht="25.5" customHeight="1" thickBot="1" x14ac:dyDescent="0.25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186568.45999999996</v>
      </c>
    </row>
    <row r="51" spans="2:10" ht="15" thickTop="1" x14ac:dyDescent="0.2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2019-04-10T08:14:35Z</cp:lastPrinted>
  <dcterms:created xsi:type="dcterms:W3CDTF">2019-03-19T22:52:13Z</dcterms:created>
  <dcterms:modified xsi:type="dcterms:W3CDTF">2024-01-08T09:25:25Z</dcterms:modified>
</cp:coreProperties>
</file>